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12120" windowHeight="8190" tabRatio="896" activeTab="3"/>
  </bookViews>
  <sheets>
    <sheet name="Qtr bs" sheetId="1" r:id="rId1"/>
    <sheet name="Qtr pnl" sheetId="2" r:id="rId2"/>
    <sheet name="Qtr eq" sheetId="3" r:id="rId3"/>
    <sheet name="Qtrcf" sheetId="4" r:id="rId4"/>
    <sheet name="qtr compare" sheetId="5" state="hidden" r:id="rId5"/>
    <sheet name="cashflow_qtr" sheetId="6" state="hidden" r:id="rId6"/>
    <sheet name="notes_qtr" sheetId="7" state="hidden" r:id="rId7"/>
  </sheets>
  <externalReferences>
    <externalReference r:id="rId10"/>
  </externalReferences>
  <definedNames>
    <definedName name="_xlnm.Print_Area" localSheetId="5">'cashflow_qtr'!$A$1:$G$63</definedName>
    <definedName name="_xlnm.Print_Area" localSheetId="0">'Qtr bs'!$A$1:$N$63</definedName>
    <definedName name="_xlnm.Print_Area" localSheetId="1">'Qtr pnl'!$A$1:$L$53</definedName>
    <definedName name="_xlnm.Print_Area" localSheetId="3">'Qtrcf'!$A$1:$I$76</definedName>
  </definedNames>
  <calcPr fullCalcOnLoad="1"/>
</workbook>
</file>

<file path=xl/comments3.xml><?xml version="1.0" encoding="utf-8"?>
<comments xmlns="http://schemas.openxmlformats.org/spreadsheetml/2006/main">
  <authors>
    <author>User</author>
  </authors>
  <commentList>
    <comment ref="H27" authorId="0">
      <text>
        <r>
          <rPr>
            <b/>
            <sz val="8"/>
            <rFont val="Tahoma"/>
            <family val="0"/>
          </rPr>
          <t>User:</t>
        </r>
        <r>
          <rPr>
            <sz val="8"/>
            <rFont val="Tahoma"/>
            <family val="0"/>
          </rPr>
          <t xml:space="preserve">
include adj to tie to AFS
</t>
        </r>
      </text>
    </comment>
    <comment ref="H20" authorId="0">
      <text>
        <r>
          <rPr>
            <b/>
            <sz val="8"/>
            <rFont val="Tahoma"/>
            <family val="0"/>
          </rPr>
          <t>User:</t>
        </r>
        <r>
          <rPr>
            <sz val="8"/>
            <rFont val="Tahoma"/>
            <family val="0"/>
          </rPr>
          <t xml:space="preserve">
per audited a/cs
</t>
        </r>
      </text>
    </comment>
  </commentList>
</comments>
</file>

<file path=xl/comments4.xml><?xml version="1.0" encoding="utf-8"?>
<comments xmlns="http://schemas.openxmlformats.org/spreadsheetml/2006/main">
  <authors>
    <author>User</author>
  </authors>
  <commentList>
    <comment ref="F21" authorId="0">
      <text>
        <r>
          <rPr>
            <b/>
            <sz val="8"/>
            <rFont val="Tahoma"/>
            <family val="0"/>
          </rPr>
          <t>User:</t>
        </r>
        <r>
          <rPr>
            <sz val="8"/>
            <rFont val="Tahoma"/>
            <family val="0"/>
          </rPr>
          <t xml:space="preserve">
Add balancing amt 4</t>
        </r>
      </text>
    </comment>
  </commentList>
</comments>
</file>

<file path=xl/sharedStrings.xml><?xml version="1.0" encoding="utf-8"?>
<sst xmlns="http://schemas.openxmlformats.org/spreadsheetml/2006/main" count="304" uniqueCount="219">
  <si>
    <t>(Unaudited)</t>
  </si>
  <si>
    <t>(Audited)</t>
  </si>
  <si>
    <t>RM'000</t>
  </si>
  <si>
    <t>ASSETS</t>
  </si>
  <si>
    <t>Non-Current Assets</t>
  </si>
  <si>
    <t>Property, plant and equipment</t>
  </si>
  <si>
    <t>Current assets</t>
  </si>
  <si>
    <t>Inventories</t>
  </si>
  <si>
    <t>Trade and other receivables</t>
  </si>
  <si>
    <t>Cash and cash equivalents</t>
  </si>
  <si>
    <t>EQUITY AND LIABILITIES</t>
  </si>
  <si>
    <t>Share capital</t>
  </si>
  <si>
    <t xml:space="preserve">Reserves </t>
  </si>
  <si>
    <t>Non-Current Liabilities</t>
  </si>
  <si>
    <t>Long term borrowings</t>
  </si>
  <si>
    <t>Deferred tax liabilities</t>
  </si>
  <si>
    <t>Current Liabilities</t>
  </si>
  <si>
    <t>Trade and other payables</t>
  </si>
  <si>
    <t>Borrowings</t>
  </si>
  <si>
    <t>(The figures have not been audited)</t>
  </si>
  <si>
    <t>3 months ended</t>
  </si>
  <si>
    <t>Revenue</t>
  </si>
  <si>
    <t>Interest expense</t>
  </si>
  <si>
    <t>Interest income</t>
  </si>
  <si>
    <t>Tax expense</t>
  </si>
  <si>
    <t>Minority interests</t>
  </si>
  <si>
    <t>Basic earnings per share (sen)</t>
  </si>
  <si>
    <t xml:space="preserve"> CONDENSED CONSOLIDATED STATEMENT OF CHANGES IN EQUITY</t>
  </si>
  <si>
    <t>Non-</t>
  </si>
  <si>
    <t>Distributable</t>
  </si>
  <si>
    <t>Net profit for the period</t>
  </si>
  <si>
    <t xml:space="preserve"> CONDENSED CONSOLIDATED CASH FLOW STATEMENT</t>
  </si>
  <si>
    <t>Adjustments for</t>
  </si>
  <si>
    <t>Non-cash items</t>
  </si>
  <si>
    <t>Non-operating items</t>
  </si>
  <si>
    <t xml:space="preserve">Operating profit before changes in working capital </t>
  </si>
  <si>
    <t>Changes in working capital</t>
  </si>
  <si>
    <t>Net changes in current assets</t>
  </si>
  <si>
    <t>Net changes in current liabilities</t>
  </si>
  <si>
    <t>Taxes paid</t>
  </si>
  <si>
    <t>Net cash generated from operating activities</t>
  </si>
  <si>
    <t>Cash flows from investing activities</t>
  </si>
  <si>
    <t>Net cash outflow used in investing activities</t>
  </si>
  <si>
    <t>Net increase/(decrease) in cash and cash equivalents</t>
  </si>
  <si>
    <t>Purchase of property, plant and equipment</t>
  </si>
  <si>
    <t>Cash and cash equivalents included in the condensed consolidated cash flow statement comprise the following :</t>
  </si>
  <si>
    <t>Cash and bank balances</t>
  </si>
  <si>
    <t xml:space="preserve">           INDIVIDUAL QUARTER</t>
  </si>
  <si>
    <t xml:space="preserve">CURRENT YEAR QUARTER </t>
  </si>
  <si>
    <r>
      <t xml:space="preserve">PRECEDING YEAR </t>
    </r>
    <r>
      <rPr>
        <sz val="8"/>
        <rFont val="Times New Roman"/>
        <family val="1"/>
      </rPr>
      <t>CORRESPONDING</t>
    </r>
    <r>
      <rPr>
        <sz val="10"/>
        <rFont val="Times New Roman"/>
        <family val="1"/>
      </rPr>
      <t xml:space="preserve"> QUARTER</t>
    </r>
  </si>
  <si>
    <t>RM</t>
  </si>
  <si>
    <t>REVENUE</t>
  </si>
  <si>
    <t>COST OF SALES</t>
  </si>
  <si>
    <t>GROSS PROFIT</t>
  </si>
  <si>
    <t>DISTRIBUTION COST</t>
  </si>
  <si>
    <t>ADMINISTRATIVE EXPENSES</t>
  </si>
  <si>
    <t>OTHER OPERATING EXPENSES</t>
  </si>
  <si>
    <t>OTHER OPERATING INCOME</t>
  </si>
  <si>
    <t>OPERATING PROFIT</t>
  </si>
  <si>
    <t>FINANCING COSTS</t>
  </si>
  <si>
    <t>SHARE OF ASSOCIATE</t>
  </si>
  <si>
    <t>PROFIT BEFORE TAX</t>
  </si>
  <si>
    <t>TAX EXPENSE</t>
  </si>
  <si>
    <t>NET PROFIT AFTER TAX</t>
  </si>
  <si>
    <t>RETAINED PROFIT B/F</t>
  </si>
  <si>
    <t>TRANSFER TO CAPITAL REDEMPTION RESERVE</t>
  </si>
  <si>
    <t>DIVIDEND PAID</t>
  </si>
  <si>
    <t xml:space="preserve">        PREFERENCE SHARE</t>
  </si>
  <si>
    <t xml:space="preserve">        ORDINARY SHARE</t>
  </si>
  <si>
    <t>QUARTERLY REPORT ON CONSOLIDATED RESULTS</t>
  </si>
  <si>
    <t>FOR THE FINANCIAL QUARTER ENDED 30 SEPTEMBER 2003</t>
  </si>
  <si>
    <t>(As restated)</t>
  </si>
  <si>
    <t>SKB SHUTTERS CORPORATION BERHAD</t>
  </si>
  <si>
    <t>CASH FLOW STATEMENT FOR 3 MONTHS ENDED 31 DECEMBER 2002</t>
  </si>
  <si>
    <t>CASH FLOWS FROM OPERATING ACTIVITIES</t>
  </si>
  <si>
    <t>Profit before tax</t>
  </si>
  <si>
    <t>Adjustment for:-</t>
  </si>
  <si>
    <t>- Depreciation</t>
  </si>
  <si>
    <t>- Plant &amp; equipment written off</t>
  </si>
  <si>
    <t>- Gain on disposal of property, plant and equipment</t>
  </si>
  <si>
    <t>- Interest Expense (OD/BA/RC/HP/TERM LOAN)</t>
  </si>
  <si>
    <t>- Interest income</t>
  </si>
  <si>
    <t>- Share on profit of associate</t>
  </si>
  <si>
    <t>Operating profit before working capital changes</t>
  </si>
  <si>
    <t>(Increase)/Decrease in :-</t>
  </si>
  <si>
    <t>- Inventories</t>
  </si>
  <si>
    <t>- Trade and other receivables</t>
  </si>
  <si>
    <t>Decrease in trade and other payable</t>
  </si>
  <si>
    <t>Cash generated from operating activities</t>
  </si>
  <si>
    <t>Tax Paid</t>
  </si>
  <si>
    <t>Tax Refund</t>
  </si>
  <si>
    <t>Interest paid</t>
  </si>
  <si>
    <t>CASH FLOWS FROM INVESTING ACTIVITIES</t>
  </si>
  <si>
    <t>Proceeds from disposal of property, plant and equipment</t>
  </si>
  <si>
    <t>Interest received</t>
  </si>
  <si>
    <t>Net cash used in investing activities</t>
  </si>
  <si>
    <t>CASH FLOWS FROM FINANCING ACTIVITIES</t>
  </si>
  <si>
    <t>Drawdown of term loan</t>
  </si>
  <si>
    <t>Repayment of term loan</t>
  </si>
  <si>
    <t>Repayment of hire purchase obligations</t>
  </si>
  <si>
    <t>Drawdown of bank borrowings, net (BA)</t>
  </si>
  <si>
    <t>Dividends paid</t>
  </si>
  <si>
    <t>Net cash generated from/(used in) financing activities</t>
  </si>
  <si>
    <t>Cash and cash equivalents at beginning of quarter</t>
  </si>
  <si>
    <t>Cash and cash equivalents at end of quarter</t>
  </si>
  <si>
    <t>Notes:-</t>
  </si>
  <si>
    <t>- Fixed Deposit</t>
  </si>
  <si>
    <t>- Cash and Bank balances</t>
  </si>
  <si>
    <t>- Bank Overdrafts</t>
  </si>
  <si>
    <t>SKB SHUTTERS MANUFACTURING SDN BHD</t>
  </si>
  <si>
    <t>NOTES TO CONSOLIDATED CASH FLOW</t>
  </si>
  <si>
    <t>30.06.2002</t>
  </si>
  <si>
    <t>31.12.2002</t>
  </si>
  <si>
    <t>(1) Fixed Assets</t>
  </si>
  <si>
    <t>Addition</t>
  </si>
  <si>
    <t>b/f</t>
  </si>
  <si>
    <t xml:space="preserve">Addition </t>
  </si>
  <si>
    <t>*</t>
  </si>
  <si>
    <t>Less depreciation</t>
  </si>
  <si>
    <t>Disposal</t>
  </si>
  <si>
    <t>Cost</t>
  </si>
  <si>
    <t>Accum depr</t>
  </si>
  <si>
    <t>NBV</t>
  </si>
  <si>
    <t>Written off</t>
  </si>
  <si>
    <t>c/f</t>
  </si>
  <si>
    <t>HP</t>
  </si>
  <si>
    <t>Contra</t>
  </si>
  <si>
    <t>PKNS</t>
  </si>
  <si>
    <t>Cash</t>
  </si>
  <si>
    <t>(2) Stocks &amp; WIP</t>
  </si>
  <si>
    <t>Increase/(Decrease)</t>
  </si>
  <si>
    <t>(3) Trade &amp; other receivables</t>
  </si>
  <si>
    <t>(4) Trade &amp; other  payables</t>
  </si>
  <si>
    <t>Increase/(decrease)</t>
  </si>
  <si>
    <t>(5) Bank borrowings (BA &amp; RC)</t>
  </si>
  <si>
    <t>(6) Dividend paid (net)</t>
  </si>
  <si>
    <t>paid</t>
  </si>
  <si>
    <t>provided</t>
  </si>
  <si>
    <t>(7) Income tax</t>
  </si>
  <si>
    <t>provision</t>
  </si>
  <si>
    <t>refund</t>
  </si>
  <si>
    <t>(8) Deferred tax</t>
  </si>
  <si>
    <t>(9) Term Loan</t>
  </si>
  <si>
    <t>drawdown</t>
  </si>
  <si>
    <t>(10) Hire purchase</t>
  </si>
  <si>
    <t>(11) Profit before tax</t>
  </si>
  <si>
    <t>profit after tax</t>
  </si>
  <si>
    <t>add tax</t>
  </si>
  <si>
    <t>Add dividend pd</t>
  </si>
  <si>
    <t>profit before tax</t>
  </si>
  <si>
    <t>Provision for taxation</t>
  </si>
  <si>
    <t xml:space="preserve"> </t>
  </si>
  <si>
    <t>EWEIN BERHAD</t>
  </si>
  <si>
    <t>Reverse acquisition reserve</t>
  </si>
  <si>
    <t>Total equity</t>
  </si>
  <si>
    <t>Retained earnings</t>
  </si>
  <si>
    <t>Deferred tax assets</t>
  </si>
  <si>
    <t>TOTAL LIABILITIES</t>
  </si>
  <si>
    <t>TOTAL EQUITY AND LIABILITIES</t>
  </si>
  <si>
    <t>TOTAL ASSETS</t>
  </si>
  <si>
    <t>TOTAL EQUITY</t>
  </si>
  <si>
    <t>Operating profit</t>
  </si>
  <si>
    <t>Profit before taxation</t>
  </si>
  <si>
    <t>Repayment of borrowings</t>
  </si>
  <si>
    <t>Net cash used in financing activity</t>
  </si>
  <si>
    <t>Other investments</t>
  </si>
  <si>
    <t>Bank overdrafts</t>
  </si>
  <si>
    <t xml:space="preserve"> - Purchase of plant and equipment</t>
  </si>
  <si>
    <t>INDIVIDUAL QUARTER</t>
  </si>
  <si>
    <t>Diluted  earnings per share (sen)</t>
  </si>
  <si>
    <t>CUMULATIVE QUARTERS</t>
  </si>
  <si>
    <t># - represents 2 ordinary shares of RM0.50 each</t>
  </si>
  <si>
    <t>(Company No. 742890-W)</t>
  </si>
  <si>
    <t>(Incorporated in Malaysia)</t>
  </si>
  <si>
    <t>Cash flows from financing activities</t>
  </si>
  <si>
    <t>2009</t>
  </si>
  <si>
    <t>At  1 January  2009</t>
  </si>
  <si>
    <t>Investment in associates</t>
  </si>
  <si>
    <t>Tax recoverable</t>
  </si>
  <si>
    <t>Net Assets per ordinary share (RM)</t>
  </si>
  <si>
    <t>Net cash generated/(used) in operating activities</t>
  </si>
  <si>
    <t xml:space="preserve"> - Interest income</t>
  </si>
  <si>
    <t xml:space="preserve">Note : </t>
  </si>
  <si>
    <t>Additions of property, plant and equipment</t>
  </si>
  <si>
    <t>Less: Hire purchase obligations</t>
  </si>
  <si>
    <t xml:space="preserve">          Interest on term loan capitalised</t>
  </si>
  <si>
    <t>Cumulative Quarters</t>
  </si>
  <si>
    <t xml:space="preserve">Cumulative  Quarters </t>
  </si>
  <si>
    <t xml:space="preserve">                                                     </t>
  </si>
  <si>
    <t>As at                31 Dec 2009</t>
  </si>
  <si>
    <t>Payment of dividend</t>
  </si>
  <si>
    <t xml:space="preserve"> - Proceed from Sale of investment</t>
  </si>
  <si>
    <t>FOR THE PERIOD ENDED 31 MARCH 2010</t>
  </si>
  <si>
    <t>AS AT 31 MARCH 2010</t>
  </si>
  <si>
    <t>CONDENSED CONSOLIDATED STATEMENT OF FINANCIAL POSITION</t>
  </si>
  <si>
    <t>The condensed consolidated statement of financial position should be read in conjunction with the audited financial statements for the year ended 31 December 2009 and the accompanying explanatory notes attached to the interim financial statements.</t>
  </si>
  <si>
    <t>CONDENSED CONSOLIDATED STATEMENT OF COMPREHENSIVE INCOME</t>
  </si>
  <si>
    <t>The condensed consolidated statements  of comprehensive income should be read in conjunction with the audited financial statements for the year ended 31 December 2009 and the accompanying notes attached to the interim financial statements.</t>
  </si>
  <si>
    <t>The condensed consolidated statement of changes in equity should be read in conjunction with the audited financial statements for the year ended 31 December 2009 and the accompanying notes attached to the interim financial statements.</t>
  </si>
  <si>
    <t>The condensed consolidated cash flow statement should be read in conjunction with the audited financial statements for the year ended 31 December 2009 and the accompanying notes attached to the interim financial statements.</t>
  </si>
  <si>
    <t>Restated</t>
  </si>
  <si>
    <t>2010</t>
  </si>
  <si>
    <t>Profit for the period</t>
  </si>
  <si>
    <t>Other Comprehensive Income</t>
  </si>
  <si>
    <t>Total Comprehensive Income</t>
  </si>
  <si>
    <t xml:space="preserve">Attritable to: </t>
  </si>
  <si>
    <t>As at                31 Mar 2010</t>
  </si>
  <si>
    <t xml:space="preserve">At 31 March 2010 </t>
  </si>
  <si>
    <t>At 31 March 2009</t>
  </si>
  <si>
    <t>Effect of adopting FRS 139</t>
  </si>
  <si>
    <t>At 1 Januaary 2010, as restated</t>
  </si>
  <si>
    <t>Balance at 1January 2010, as previously</t>
  </si>
  <si>
    <t>stated</t>
  </si>
  <si>
    <t>Total comprehensive income for the period</t>
  </si>
  <si>
    <t>3 Months ended</t>
  </si>
  <si>
    <t>Cash and cash equivalents at 1 January 2010</t>
  </si>
  <si>
    <t>Cash and cash equivalents at 31 March 2010</t>
  </si>
  <si>
    <t>Equity holders of the Company</t>
  </si>
  <si>
    <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</si>
</sst>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_-;&quot;\\\\-&quot;* #,##0.00_-;_-* \-??_-;_-@_-"/>
    <numFmt numFmtId="173" formatCode="_(* #,##0.00_);_(* \(#,##0.00\);_(* \-??_);_(@_)"/>
    <numFmt numFmtId="174" formatCode="_(* #,##0_);_(* \(#,##0\);_(* \-??_);_(@_)"/>
    <numFmt numFmtId="175" formatCode="_(* #,##0_);_(* \(#,##0\);_(* \-_);_(@_)"/>
    <numFmt numFmtId="176" formatCode="_(* #,##0.00_);_(* \(#,##0.00\);_(* \-_);_(@_)"/>
    <numFmt numFmtId="177" formatCode="dd\ mmmm\ yyyy"/>
    <numFmt numFmtId="178" formatCode="&quot;Yes&quot;;&quot;Yes&quot;;&quot;No&quot;"/>
    <numFmt numFmtId="179" formatCode="&quot;True&quot;;&quot;True&quot;;&quot;False&quot;"/>
    <numFmt numFmtId="180" formatCode="&quot;On&quot;;&quot;On&quot;;&quot;Off&quot;"/>
    <numFmt numFmtId="181" formatCode="[$€-2]\ #,##0.00_);[Red]\([$€-2]\ #,##0.00\)"/>
    <numFmt numFmtId="182" formatCode="_(* #,##0.0_);_(* \(#,##0.0\);_(* \-??_);_(@_)"/>
    <numFmt numFmtId="183" formatCode="_(* #,##0_);_(* \(#,##0\);_(* &quot;-&quot;??_);_(@_)"/>
    <numFmt numFmtId="184" formatCode="0.0000"/>
    <numFmt numFmtId="185" formatCode="#,##0.0000_);\(#,##0.0000\)"/>
    <numFmt numFmtId="186" formatCode="_-* #,##0.00_-;&quot;\&quot;&quot;\&quot;&quot;\&quot;&quot;\&quot;\-* #,##0.00_-;_-* &quot;-&quot;??_-;_-@_-"/>
    <numFmt numFmtId="187" formatCode="[$-409]dddd\,\ mmmm\ dd\,\ yyyy"/>
    <numFmt numFmtId="188" formatCode="_(* #,##0.0_);_(* \(#,##0.0\);_(* &quot;-&quot;?_);_(@_)"/>
  </numFmts>
  <fonts count="75">
    <font>
      <sz val="10"/>
      <name val="SimSun"/>
      <family val="2"/>
    </font>
    <font>
      <sz val="11"/>
      <color indexed="8"/>
      <name val="Calibri"/>
      <family val="2"/>
    </font>
    <font>
      <sz val="12"/>
      <name val="p?/8v?"/>
      <family val="0"/>
    </font>
    <font>
      <sz val="20"/>
      <name val="Letter Gothic (W1)"/>
      <family val="2"/>
    </font>
    <font>
      <b/>
      <sz val="10"/>
      <name val="Geneva"/>
      <family val="2"/>
    </font>
    <font>
      <sz val="10"/>
      <name val="Times New Roman"/>
      <family val="1"/>
    </font>
    <font>
      <sz val="10"/>
      <name val="MS Sans Serif"/>
      <family val="2"/>
    </font>
    <font>
      <b/>
      <sz val="12"/>
      <name val="Times New Roman"/>
      <family val="1"/>
    </font>
    <font>
      <b/>
      <sz val="10"/>
      <name val="Times New Roman"/>
      <family val="1"/>
    </font>
    <font>
      <sz val="10"/>
      <name val="Arial"/>
      <family val="2"/>
    </font>
    <font>
      <sz val="10"/>
      <color indexed="10"/>
      <name val="Times New Roman"/>
      <family val="1"/>
    </font>
    <font>
      <u val="single"/>
      <sz val="10"/>
      <name val="Times New Roman"/>
      <family val="1"/>
    </font>
    <font>
      <b/>
      <sz val="10"/>
      <color indexed="10"/>
      <name val="Times New Roman"/>
      <family val="1"/>
    </font>
    <font>
      <b/>
      <u val="single"/>
      <sz val="10"/>
      <name val="Times New Roman"/>
      <family val="1"/>
    </font>
    <font>
      <sz val="12"/>
      <name val="Times New Roman"/>
      <family val="1"/>
    </font>
    <font>
      <i/>
      <sz val="10"/>
      <name val="Times New Roman"/>
      <family val="1"/>
    </font>
    <font>
      <sz val="11"/>
      <name val="Times New Roman"/>
      <family val="1"/>
    </font>
    <font>
      <sz val="8"/>
      <name val="Times New Roman"/>
      <family val="1"/>
    </font>
    <font>
      <i/>
      <sz val="8"/>
      <name val="Times New Roman"/>
      <family val="1"/>
    </font>
    <font>
      <sz val="8"/>
      <name val="Arial"/>
      <family val="2"/>
    </font>
    <font>
      <b/>
      <sz val="12"/>
      <color indexed="12"/>
      <name val="Times New Roman"/>
      <family val="1"/>
    </font>
    <font>
      <b/>
      <sz val="13"/>
      <color indexed="10"/>
      <name val="Times New Roman"/>
      <family val="1"/>
    </font>
    <font>
      <b/>
      <sz val="10"/>
      <color indexed="12"/>
      <name val="Times New Roman"/>
      <family val="1"/>
    </font>
    <font>
      <b/>
      <sz val="12"/>
      <color indexed="10"/>
      <name val="Times New Roman"/>
      <family val="1"/>
    </font>
    <font>
      <b/>
      <i/>
      <sz val="10"/>
      <name val="Times New Roman"/>
      <family val="1"/>
    </font>
    <font>
      <u val="single"/>
      <sz val="10"/>
      <name val="Arial"/>
      <family val="2"/>
    </font>
    <font>
      <b/>
      <sz val="13"/>
      <name val="Times New Roman"/>
      <family val="1"/>
    </font>
    <font>
      <b/>
      <i/>
      <u val="single"/>
      <sz val="10"/>
      <name val="Times New Roman"/>
      <family val="1"/>
    </font>
    <font>
      <b/>
      <i/>
      <sz val="10"/>
      <name val="Arial"/>
      <family val="2"/>
    </font>
    <font>
      <b/>
      <sz val="10"/>
      <name val="Arial"/>
      <family val="2"/>
    </font>
    <font>
      <sz val="8"/>
      <name val="SimSun"/>
      <family val="2"/>
    </font>
    <font>
      <b/>
      <sz val="11"/>
      <name val="Times New Roman"/>
      <family val="1"/>
    </font>
    <font>
      <sz val="11"/>
      <color indexed="10"/>
      <name val="Times New Roman"/>
      <family val="1"/>
    </font>
    <font>
      <sz val="42"/>
      <name val="Times New Roman"/>
      <family val="0"/>
    </font>
    <font>
      <u val="single"/>
      <sz val="10"/>
      <color indexed="36"/>
      <name val="Arial"/>
      <family val="0"/>
    </font>
    <font>
      <u val="single"/>
      <sz val="10"/>
      <color indexed="12"/>
      <name val="Arial"/>
      <family val="0"/>
    </font>
    <font>
      <sz val="9"/>
      <color indexed="8"/>
      <name val="Verdana"/>
      <family val="2"/>
    </font>
    <font>
      <sz val="10"/>
      <name val="Courier New"/>
      <family val="0"/>
    </font>
    <font>
      <sz val="12"/>
      <name val="宋体"/>
      <family val="0"/>
    </font>
    <font>
      <sz val="8"/>
      <name val="Tahoma"/>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SimSu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thin">
        <color indexed="8"/>
      </top>
      <bottom style="double">
        <color indexed="8"/>
      </bottom>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double"/>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top>
        <color indexed="63"/>
      </top>
      <bottom>
        <color indexed="63"/>
      </bottom>
    </border>
  </borders>
  <cellStyleXfs count="79">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3" fontId="0" fillId="0" borderId="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2" fillId="0" borderId="0">
      <alignment/>
      <protection/>
    </xf>
    <xf numFmtId="0" fontId="62" fillId="0" borderId="0" applyNumberFormat="0" applyFill="0" applyBorder="0" applyAlignment="0" applyProtection="0"/>
    <xf numFmtId="0" fontId="34" fillId="0" borderId="0" applyNumberFormat="0" applyFill="0" applyBorder="0" applyAlignment="0" applyProtection="0"/>
    <xf numFmtId="0" fontId="63" fillId="29" borderId="0" applyNumberFormat="0" applyBorder="0" applyAlignment="0" applyProtection="0"/>
    <xf numFmtId="0" fontId="3" fillId="30"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35" fillId="0" borderId="0" applyNumberFormat="0" applyFill="0" applyBorder="0" applyAlignment="0" applyProtection="0"/>
    <xf numFmtId="0" fontId="67" fillId="31" borderId="1" applyNumberFormat="0" applyAlignment="0" applyProtection="0"/>
    <xf numFmtId="0" fontId="3" fillId="30" borderId="0" applyNumberFormat="0" applyBorder="0" applyAlignment="0" applyProtection="0"/>
    <xf numFmtId="0" fontId="68" fillId="0" borderId="6" applyNumberFormat="0" applyFill="0" applyAlignment="0" applyProtection="0"/>
    <xf numFmtId="0" fontId="69" fillId="32" borderId="0" applyNumberFormat="0" applyBorder="0" applyAlignment="0" applyProtection="0"/>
    <xf numFmtId="0" fontId="4" fillId="0" borderId="0">
      <alignment/>
      <protection/>
    </xf>
    <xf numFmtId="172" fontId="4"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 fillId="0" borderId="0">
      <alignment/>
      <protection/>
    </xf>
    <xf numFmtId="0" fontId="0" fillId="33" borderId="7" applyNumberFormat="0" applyFont="0" applyAlignment="0" applyProtection="0"/>
    <xf numFmtId="0" fontId="0" fillId="0" borderId="0" applyFill="0" applyBorder="0" applyAlignment="0" applyProtection="0"/>
    <xf numFmtId="0" fontId="0" fillId="0" borderId="0" applyFill="0" applyBorder="0" applyAlignment="0" applyProtection="0"/>
    <xf numFmtId="0" fontId="70" fillId="27" borderId="8" applyNumberFormat="0" applyAlignment="0" applyProtection="0"/>
    <xf numFmtId="9" fontId="0" fillId="0" borderId="0" applyFill="0" applyBorder="0" applyAlignment="0" applyProtection="0"/>
    <xf numFmtId="38" fontId="6" fillId="0" borderId="0" applyFill="0" applyBorder="0" applyAlignment="0" applyProtection="0"/>
    <xf numFmtId="0" fontId="5" fillId="0" borderId="0">
      <alignment/>
      <protection/>
    </xf>
    <xf numFmtId="38" fontId="6" fillId="0" borderId="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38" fillId="0" borderId="0">
      <alignment vertical="center"/>
      <protection/>
    </xf>
  </cellStyleXfs>
  <cellXfs count="249">
    <xf numFmtId="0" fontId="0" fillId="0" borderId="0" xfId="0" applyAlignment="1">
      <alignment/>
    </xf>
    <xf numFmtId="0" fontId="5" fillId="0" borderId="0" xfId="0" applyFont="1" applyAlignment="1">
      <alignment/>
    </xf>
    <xf numFmtId="173" fontId="5" fillId="0" borderId="0" xfId="42" applyFont="1" applyFill="1" applyBorder="1" applyAlignment="1" applyProtection="1">
      <alignment/>
      <protection/>
    </xf>
    <xf numFmtId="174" fontId="5" fillId="0" borderId="0" xfId="42" applyNumberFormat="1" applyFont="1" applyFill="1" applyBorder="1" applyAlignment="1" applyProtection="1">
      <alignment/>
      <protection/>
    </xf>
    <xf numFmtId="0" fontId="5" fillId="0" borderId="0" xfId="0" applyFont="1" applyBorder="1" applyAlignment="1">
      <alignment/>
    </xf>
    <xf numFmtId="0" fontId="8" fillId="0" borderId="0" xfId="66" applyFont="1" applyBorder="1" applyAlignment="1">
      <alignment/>
      <protection/>
    </xf>
    <xf numFmtId="0" fontId="8" fillId="0" borderId="0" xfId="66" applyFont="1" applyBorder="1" applyAlignment="1">
      <alignment horizontal="center"/>
      <protection/>
    </xf>
    <xf numFmtId="173" fontId="5" fillId="0" borderId="0" xfId="42" applyFont="1" applyFill="1" applyBorder="1" applyAlignment="1" applyProtection="1">
      <alignment horizontal="center"/>
      <protection/>
    </xf>
    <xf numFmtId="173" fontId="5" fillId="0" borderId="0" xfId="42" applyFont="1" applyFill="1" applyBorder="1" applyAlignment="1" applyProtection="1">
      <alignment horizontal="center" vertical="top" wrapText="1"/>
      <protection/>
    </xf>
    <xf numFmtId="174" fontId="5" fillId="0" borderId="0" xfId="42" applyNumberFormat="1" applyFont="1" applyFill="1" applyBorder="1" applyAlignment="1" applyProtection="1">
      <alignment horizontal="center" vertical="top" wrapText="1"/>
      <protection/>
    </xf>
    <xf numFmtId="174" fontId="5" fillId="0" borderId="0" xfId="42" applyNumberFormat="1" applyFont="1" applyFill="1" applyBorder="1" applyAlignment="1" applyProtection="1">
      <alignment horizontal="center"/>
      <protection/>
    </xf>
    <xf numFmtId="0" fontId="8" fillId="0" borderId="0" xfId="0" applyFont="1" applyBorder="1" applyAlignment="1">
      <alignment/>
    </xf>
    <xf numFmtId="0" fontId="11" fillId="0" borderId="0" xfId="0" applyFont="1" applyBorder="1" applyAlignment="1">
      <alignment/>
    </xf>
    <xf numFmtId="175" fontId="5" fillId="0" borderId="0" xfId="0" applyNumberFormat="1" applyFont="1" applyBorder="1" applyAlignment="1">
      <alignment/>
    </xf>
    <xf numFmtId="175" fontId="5" fillId="0" borderId="0" xfId="42" applyNumberFormat="1" applyFont="1" applyFill="1" applyBorder="1" applyAlignment="1" applyProtection="1">
      <alignment/>
      <protection/>
    </xf>
    <xf numFmtId="175" fontId="11" fillId="0" borderId="0" xfId="42" applyNumberFormat="1" applyFont="1" applyFill="1" applyBorder="1" applyAlignment="1" applyProtection="1">
      <alignment/>
      <protection/>
    </xf>
    <xf numFmtId="0" fontId="12" fillId="0" borderId="0" xfId="0" applyFont="1" applyBorder="1" applyAlignment="1">
      <alignment/>
    </xf>
    <xf numFmtId="175" fontId="5" fillId="0" borderId="10" xfId="42" applyNumberFormat="1" applyFont="1" applyFill="1" applyBorder="1" applyAlignment="1" applyProtection="1">
      <alignment/>
      <protection/>
    </xf>
    <xf numFmtId="0" fontId="13" fillId="0" borderId="0" xfId="0" applyFont="1" applyBorder="1" applyAlignment="1">
      <alignment/>
    </xf>
    <xf numFmtId="176" fontId="5" fillId="0" borderId="11" xfId="42" applyNumberFormat="1" applyFont="1" applyFill="1" applyBorder="1" applyAlignment="1" applyProtection="1">
      <alignment/>
      <protection/>
    </xf>
    <xf numFmtId="0" fontId="5" fillId="0" borderId="0" xfId="66" applyFont="1" applyBorder="1" applyAlignment="1">
      <alignment horizontal="left"/>
      <protection/>
    </xf>
    <xf numFmtId="0" fontId="8" fillId="0" borderId="0" xfId="66" applyFont="1">
      <alignment/>
      <protection/>
    </xf>
    <xf numFmtId="0" fontId="5" fillId="0" borderId="0" xfId="66" applyFont="1">
      <alignment/>
      <protection/>
    </xf>
    <xf numFmtId="0" fontId="5" fillId="0" borderId="0" xfId="66" applyFont="1" applyBorder="1">
      <alignment/>
      <protection/>
    </xf>
    <xf numFmtId="174" fontId="14" fillId="0" borderId="0" xfId="42" applyNumberFormat="1" applyFont="1" applyFill="1" applyBorder="1" applyAlignment="1" applyProtection="1">
      <alignment/>
      <protection/>
    </xf>
    <xf numFmtId="0" fontId="14" fillId="0" borderId="0" xfId="66" applyFont="1" applyBorder="1">
      <alignment/>
      <protection/>
    </xf>
    <xf numFmtId="0" fontId="14" fillId="0" borderId="0" xfId="66" applyFont="1">
      <alignment/>
      <protection/>
    </xf>
    <xf numFmtId="0" fontId="15" fillId="0" borderId="0" xfId="66" applyFont="1" applyBorder="1" applyAlignment="1">
      <alignment horizontal="center"/>
      <protection/>
    </xf>
    <xf numFmtId="0" fontId="5" fillId="0" borderId="0" xfId="66" applyFont="1" applyBorder="1" applyAlignment="1">
      <alignment horizontal="center"/>
      <protection/>
    </xf>
    <xf numFmtId="15" fontId="8" fillId="0" borderId="0" xfId="66" applyNumberFormat="1" applyFont="1" applyBorder="1" applyAlignment="1">
      <alignment horizontal="center"/>
      <protection/>
    </xf>
    <xf numFmtId="0" fontId="5" fillId="0" borderId="0" xfId="66" applyFont="1" applyAlignment="1">
      <alignment horizontal="center"/>
      <protection/>
    </xf>
    <xf numFmtId="0" fontId="5" fillId="0" borderId="0" xfId="66" applyFont="1" applyFill="1" applyBorder="1">
      <alignment/>
      <protection/>
    </xf>
    <xf numFmtId="174" fontId="9" fillId="0" borderId="0" xfId="42" applyNumberFormat="1" applyFont="1" applyFill="1" applyBorder="1" applyAlignment="1" applyProtection="1">
      <alignment/>
      <protection/>
    </xf>
    <xf numFmtId="174" fontId="5" fillId="0" borderId="12" xfId="42" applyNumberFormat="1" applyFont="1" applyFill="1" applyBorder="1" applyAlignment="1" applyProtection="1">
      <alignment/>
      <protection/>
    </xf>
    <xf numFmtId="174" fontId="5" fillId="0" borderId="13" xfId="42" applyNumberFormat="1" applyFont="1" applyFill="1" applyBorder="1" applyAlignment="1" applyProtection="1">
      <alignment/>
      <protection/>
    </xf>
    <xf numFmtId="173" fontId="5" fillId="0" borderId="0" xfId="42" applyNumberFormat="1" applyFont="1" applyFill="1" applyBorder="1" applyAlignment="1" applyProtection="1">
      <alignment/>
      <protection/>
    </xf>
    <xf numFmtId="173" fontId="8" fillId="0" borderId="0" xfId="42" applyFont="1" applyFill="1" applyBorder="1" applyAlignment="1" applyProtection="1">
      <alignment horizontal="center"/>
      <protection/>
    </xf>
    <xf numFmtId="174" fontId="5" fillId="0" borderId="0" xfId="42" applyNumberFormat="1" applyFont="1" applyFill="1" applyBorder="1" applyAlignment="1" applyProtection="1">
      <alignment horizontal="left"/>
      <protection/>
    </xf>
    <xf numFmtId="0" fontId="5" fillId="0" borderId="0" xfId="0" applyFont="1" applyFill="1" applyBorder="1" applyAlignment="1">
      <alignment/>
    </xf>
    <xf numFmtId="0" fontId="5" fillId="0" borderId="11" xfId="0" applyFont="1" applyBorder="1" applyAlignment="1">
      <alignment/>
    </xf>
    <xf numFmtId="173" fontId="5" fillId="0" borderId="11" xfId="42" applyFont="1" applyFill="1" applyBorder="1" applyAlignment="1" applyProtection="1">
      <alignment/>
      <protection/>
    </xf>
    <xf numFmtId="0" fontId="8" fillId="0" borderId="0" xfId="0" applyFont="1" applyAlignment="1">
      <alignment horizontal="center"/>
    </xf>
    <xf numFmtId="0" fontId="17" fillId="0" borderId="0" xfId="0" applyFont="1" applyAlignment="1">
      <alignment/>
    </xf>
    <xf numFmtId="0" fontId="18" fillId="0" borderId="0" xfId="0" applyFont="1" applyAlignment="1">
      <alignment horizontal="center"/>
    </xf>
    <xf numFmtId="173" fontId="19" fillId="0" borderId="0" xfId="42" applyFont="1" applyFill="1" applyBorder="1" applyAlignment="1" applyProtection="1">
      <alignment/>
      <protection/>
    </xf>
    <xf numFmtId="0" fontId="5" fillId="0" borderId="0" xfId="0" applyFont="1" applyAlignment="1">
      <alignment horizontal="center"/>
    </xf>
    <xf numFmtId="0" fontId="5" fillId="0" borderId="0" xfId="0" applyFont="1" applyAlignment="1">
      <alignment horizontal="center" vertical="top" wrapText="1"/>
    </xf>
    <xf numFmtId="0" fontId="5" fillId="0" borderId="0" xfId="0" applyFont="1" applyFill="1" applyAlignment="1">
      <alignment horizontal="center" vertical="top" wrapText="1"/>
    </xf>
    <xf numFmtId="15" fontId="5" fillId="0" borderId="0" xfId="0" applyNumberFormat="1" applyFont="1" applyAlignment="1">
      <alignment horizontal="center"/>
    </xf>
    <xf numFmtId="15" fontId="5" fillId="0" borderId="0" xfId="0" applyNumberFormat="1" applyFont="1" applyFill="1" applyAlignment="1">
      <alignment horizontal="center"/>
    </xf>
    <xf numFmtId="0" fontId="12" fillId="0" borderId="0" xfId="0" applyFont="1" applyAlignment="1">
      <alignment/>
    </xf>
    <xf numFmtId="9" fontId="5" fillId="0" borderId="0" xfId="71" applyFont="1" applyFill="1" applyBorder="1" applyAlignment="1" applyProtection="1">
      <alignment/>
      <protection/>
    </xf>
    <xf numFmtId="173" fontId="5" fillId="0" borderId="14" xfId="42" applyFont="1" applyFill="1" applyBorder="1" applyAlignment="1" applyProtection="1">
      <alignment/>
      <protection/>
    </xf>
    <xf numFmtId="173" fontId="11" fillId="0" borderId="0" xfId="42" applyFont="1" applyFill="1" applyBorder="1" applyAlignment="1" applyProtection="1">
      <alignment/>
      <protection/>
    </xf>
    <xf numFmtId="173" fontId="5" fillId="0" borderId="15" xfId="42" applyFont="1" applyFill="1" applyBorder="1" applyAlignment="1" applyProtection="1">
      <alignment/>
      <protection/>
    </xf>
    <xf numFmtId="173" fontId="9" fillId="0" borderId="0" xfId="42" applyFont="1" applyFill="1" applyBorder="1" applyAlignment="1" applyProtection="1">
      <alignment/>
      <protection/>
    </xf>
    <xf numFmtId="0" fontId="9" fillId="0" borderId="0" xfId="0" applyFont="1" applyAlignment="1">
      <alignment/>
    </xf>
    <xf numFmtId="0" fontId="20" fillId="0" borderId="0" xfId="0" applyFont="1" applyAlignment="1">
      <alignment/>
    </xf>
    <xf numFmtId="0" fontId="21" fillId="0" borderId="0" xfId="0" applyFont="1" applyAlignment="1">
      <alignment horizontal="left"/>
    </xf>
    <xf numFmtId="0" fontId="22" fillId="0" borderId="0" xfId="0" applyFont="1" applyAlignment="1">
      <alignment/>
    </xf>
    <xf numFmtId="0" fontId="23" fillId="0" borderId="0" xfId="0" applyFont="1" applyAlignment="1">
      <alignment horizontal="left"/>
    </xf>
    <xf numFmtId="0" fontId="24" fillId="0" borderId="11" xfId="0" applyFont="1" applyBorder="1" applyAlignment="1">
      <alignment/>
    </xf>
    <xf numFmtId="0" fontId="24" fillId="0" borderId="16" xfId="0" applyFont="1" applyBorder="1" applyAlignment="1">
      <alignment/>
    </xf>
    <xf numFmtId="173" fontId="25" fillId="0" borderId="0" xfId="42" applyFont="1" applyFill="1" applyBorder="1" applyAlignment="1" applyProtection="1">
      <alignment horizontal="center"/>
      <protection/>
    </xf>
    <xf numFmtId="0" fontId="8" fillId="0" borderId="0" xfId="0" applyFont="1" applyAlignment="1">
      <alignment/>
    </xf>
    <xf numFmtId="173" fontId="25" fillId="0" borderId="0" xfId="42" applyFont="1" applyFill="1" applyBorder="1" applyAlignment="1" applyProtection="1">
      <alignment/>
      <protection/>
    </xf>
    <xf numFmtId="173" fontId="9" fillId="0" borderId="17" xfId="42" applyFont="1" applyFill="1" applyBorder="1" applyAlignment="1" applyProtection="1">
      <alignment/>
      <protection/>
    </xf>
    <xf numFmtId="173" fontId="9" fillId="0" borderId="18" xfId="42" applyFont="1" applyFill="1" applyBorder="1" applyAlignment="1" applyProtection="1">
      <alignment/>
      <protection/>
    </xf>
    <xf numFmtId="173" fontId="9" fillId="0" borderId="19" xfId="42" applyFont="1" applyFill="1" applyBorder="1" applyAlignment="1" applyProtection="1">
      <alignment/>
      <protection/>
    </xf>
    <xf numFmtId="173" fontId="9" fillId="0" borderId="0" xfId="0" applyNumberFormat="1" applyFont="1" applyAlignment="1">
      <alignment/>
    </xf>
    <xf numFmtId="173" fontId="9" fillId="0" borderId="10" xfId="42" applyFont="1" applyFill="1" applyBorder="1" applyAlignment="1" applyProtection="1">
      <alignment/>
      <protection/>
    </xf>
    <xf numFmtId="174" fontId="26" fillId="0" borderId="0" xfId="0" applyNumberFormat="1" applyFont="1" applyAlignment="1">
      <alignment/>
    </xf>
    <xf numFmtId="174" fontId="8" fillId="0" borderId="0" xfId="0" applyNumberFormat="1" applyFont="1" applyAlignment="1">
      <alignment/>
    </xf>
    <xf numFmtId="0" fontId="27" fillId="0" borderId="0" xfId="0" applyFont="1" applyAlignment="1">
      <alignment horizontal="center"/>
    </xf>
    <xf numFmtId="173" fontId="11" fillId="0" borderId="0" xfId="42" applyFont="1" applyFill="1" applyBorder="1" applyAlignment="1" applyProtection="1">
      <alignment horizontal="center"/>
      <protection/>
    </xf>
    <xf numFmtId="173" fontId="9" fillId="0" borderId="0" xfId="42" applyFont="1" applyFill="1" applyBorder="1" applyAlignment="1" applyProtection="1">
      <alignment horizontal="center"/>
      <protection/>
    </xf>
    <xf numFmtId="0" fontId="25" fillId="0" borderId="0" xfId="0" applyFont="1" applyAlignment="1">
      <alignment/>
    </xf>
    <xf numFmtId="0" fontId="28" fillId="0" borderId="0" xfId="0" applyFont="1" applyAlignment="1">
      <alignment horizontal="center"/>
    </xf>
    <xf numFmtId="174" fontId="9" fillId="0" borderId="14" xfId="42" applyNumberFormat="1" applyFont="1" applyFill="1" applyBorder="1" applyAlignment="1" applyProtection="1">
      <alignment/>
      <protection/>
    </xf>
    <xf numFmtId="174" fontId="25" fillId="0" borderId="0" xfId="42" applyNumberFormat="1" applyFont="1" applyFill="1" applyBorder="1" applyAlignment="1" applyProtection="1">
      <alignment/>
      <protection/>
    </xf>
    <xf numFmtId="173" fontId="9" fillId="0" borderId="14" xfId="42" applyFont="1" applyFill="1" applyBorder="1" applyAlignment="1" applyProtection="1">
      <alignment/>
      <protection/>
    </xf>
    <xf numFmtId="174" fontId="9" fillId="0" borderId="10" xfId="42" applyNumberFormat="1" applyFont="1" applyFill="1" applyBorder="1" applyAlignment="1" applyProtection="1">
      <alignment/>
      <protection/>
    </xf>
    <xf numFmtId="0" fontId="29" fillId="0" borderId="0" xfId="0" applyFont="1" applyAlignment="1">
      <alignment/>
    </xf>
    <xf numFmtId="0" fontId="9" fillId="0" borderId="0" xfId="0" applyFont="1" applyFill="1" applyAlignment="1">
      <alignment/>
    </xf>
    <xf numFmtId="173" fontId="8" fillId="0" borderId="0" xfId="42" applyFont="1" applyFill="1" applyBorder="1" applyAlignment="1" applyProtection="1">
      <alignment horizontal="center" wrapText="1"/>
      <protection/>
    </xf>
    <xf numFmtId="0" fontId="16" fillId="0" borderId="0" xfId="0" applyFont="1" applyBorder="1" applyAlignment="1">
      <alignment/>
    </xf>
    <xf numFmtId="175" fontId="5" fillId="0" borderId="20" xfId="42" applyNumberFormat="1" applyFont="1" applyFill="1" applyBorder="1" applyAlignment="1" applyProtection="1">
      <alignment/>
      <protection/>
    </xf>
    <xf numFmtId="175" fontId="5" fillId="0" borderId="0" xfId="42" applyNumberFormat="1" applyFont="1" applyFill="1" applyBorder="1" applyAlignment="1" applyProtection="1">
      <alignment horizontal="center"/>
      <protection/>
    </xf>
    <xf numFmtId="0" fontId="5" fillId="0" borderId="21" xfId="0" applyFont="1" applyBorder="1" applyAlignment="1">
      <alignment/>
    </xf>
    <xf numFmtId="0" fontId="5" fillId="0" borderId="22" xfId="0" applyFont="1" applyBorder="1" applyAlignment="1">
      <alignment/>
    </xf>
    <xf numFmtId="173" fontId="5" fillId="0" borderId="22" xfId="42" applyFont="1" applyFill="1" applyBorder="1" applyAlignment="1" applyProtection="1">
      <alignment/>
      <protection/>
    </xf>
    <xf numFmtId="0" fontId="8" fillId="0" borderId="23" xfId="66" applyFont="1" applyBorder="1" applyAlignment="1">
      <alignment horizontal="center"/>
      <protection/>
    </xf>
    <xf numFmtId="0" fontId="8" fillId="0" borderId="24" xfId="66" applyFont="1" applyBorder="1" applyAlignment="1">
      <alignment horizontal="center"/>
      <protection/>
    </xf>
    <xf numFmtId="0" fontId="5" fillId="0" borderId="23" xfId="0" applyFont="1" applyBorder="1" applyAlignment="1">
      <alignment/>
    </xf>
    <xf numFmtId="0" fontId="5" fillId="0" borderId="25" xfId="66" applyFont="1" applyBorder="1" applyAlignment="1">
      <alignment/>
      <protection/>
    </xf>
    <xf numFmtId="0" fontId="5" fillId="0" borderId="20" xfId="66" applyFont="1" applyBorder="1" applyAlignment="1">
      <alignment/>
      <protection/>
    </xf>
    <xf numFmtId="0" fontId="8" fillId="0" borderId="21" xfId="66" applyFont="1" applyBorder="1">
      <alignment/>
      <protection/>
    </xf>
    <xf numFmtId="0" fontId="5" fillId="0" borderId="22" xfId="66" applyFont="1" applyBorder="1">
      <alignment/>
      <protection/>
    </xf>
    <xf numFmtId="0" fontId="5" fillId="0" borderId="26" xfId="66" applyFont="1" applyBorder="1">
      <alignment/>
      <protection/>
    </xf>
    <xf numFmtId="0" fontId="8" fillId="0" borderId="23" xfId="66" applyFont="1" applyBorder="1">
      <alignment/>
      <protection/>
    </xf>
    <xf numFmtId="0" fontId="5" fillId="0" borderId="24" xfId="66" applyFont="1" applyBorder="1">
      <alignment/>
      <protection/>
    </xf>
    <xf numFmtId="0" fontId="8" fillId="0" borderId="23" xfId="66" applyFont="1" applyBorder="1" applyAlignment="1">
      <alignment horizontal="left"/>
      <protection/>
    </xf>
    <xf numFmtId="0" fontId="15" fillId="0" borderId="23" xfId="66" applyFont="1" applyBorder="1" applyAlignment="1">
      <alignment horizontal="center"/>
      <protection/>
    </xf>
    <xf numFmtId="0" fontId="5" fillId="0" borderId="24" xfId="66" applyFont="1" applyBorder="1" applyAlignment="1">
      <alignment horizontal="center"/>
      <protection/>
    </xf>
    <xf numFmtId="0" fontId="8" fillId="0" borderId="25" xfId="66" applyFont="1" applyBorder="1">
      <alignment/>
      <protection/>
    </xf>
    <xf numFmtId="0" fontId="5" fillId="0" borderId="27" xfId="66" applyFont="1" applyBorder="1">
      <alignment/>
      <protection/>
    </xf>
    <xf numFmtId="0" fontId="7" fillId="0" borderId="0" xfId="66" applyFont="1" applyBorder="1" applyAlignment="1">
      <alignment horizontal="center"/>
      <protection/>
    </xf>
    <xf numFmtId="0" fontId="31" fillId="0" borderId="0" xfId="66" applyFont="1" applyBorder="1" applyAlignment="1">
      <alignment horizontal="center"/>
      <protection/>
    </xf>
    <xf numFmtId="0" fontId="7" fillId="0" borderId="23" xfId="66" applyFont="1" applyBorder="1" applyAlignment="1">
      <alignment horizontal="left"/>
      <protection/>
    </xf>
    <xf numFmtId="0" fontId="7" fillId="0" borderId="0" xfId="0" applyFont="1" applyBorder="1" applyAlignment="1">
      <alignment/>
    </xf>
    <xf numFmtId="0" fontId="5" fillId="0" borderId="26" xfId="0" applyFont="1" applyBorder="1" applyAlignment="1">
      <alignment/>
    </xf>
    <xf numFmtId="0" fontId="5" fillId="0" borderId="24" xfId="0" applyFont="1" applyBorder="1" applyAlignment="1">
      <alignment/>
    </xf>
    <xf numFmtId="0" fontId="16" fillId="0" borderId="23" xfId="0" applyFont="1" applyBorder="1" applyAlignment="1">
      <alignment/>
    </xf>
    <xf numFmtId="0" fontId="5" fillId="0" borderId="24" xfId="0" applyFont="1" applyFill="1" applyBorder="1" applyAlignment="1">
      <alignment/>
    </xf>
    <xf numFmtId="173" fontId="5" fillId="0" borderId="20" xfId="42" applyFont="1" applyFill="1" applyBorder="1" applyAlignment="1" applyProtection="1">
      <alignment/>
      <protection/>
    </xf>
    <xf numFmtId="173" fontId="31" fillId="0" borderId="0" xfId="42" applyFont="1" applyFill="1" applyBorder="1" applyAlignment="1" applyProtection="1">
      <alignment horizontal="center"/>
      <protection/>
    </xf>
    <xf numFmtId="174" fontId="16" fillId="0" borderId="0" xfId="42" applyNumberFormat="1" applyFont="1" applyFill="1" applyBorder="1" applyAlignment="1" applyProtection="1">
      <alignment horizontal="center"/>
      <protection/>
    </xf>
    <xf numFmtId="0" fontId="16" fillId="0" borderId="24" xfId="0" applyFont="1" applyBorder="1" applyAlignment="1">
      <alignment/>
    </xf>
    <xf numFmtId="0" fontId="16" fillId="0" borderId="0" xfId="0" applyFont="1" applyAlignment="1">
      <alignment/>
    </xf>
    <xf numFmtId="174" fontId="16" fillId="0" borderId="0" xfId="42" applyNumberFormat="1" applyFont="1" applyFill="1" applyBorder="1" applyAlignment="1" applyProtection="1">
      <alignment/>
      <protection/>
    </xf>
    <xf numFmtId="0" fontId="16" fillId="0" borderId="0" xfId="0" applyFont="1" applyFill="1" applyBorder="1" applyAlignment="1">
      <alignment/>
    </xf>
    <xf numFmtId="0" fontId="32" fillId="0" borderId="0" xfId="0" applyFont="1" applyFill="1" applyBorder="1" applyAlignment="1">
      <alignment/>
    </xf>
    <xf numFmtId="0" fontId="16" fillId="0" borderId="24" xfId="0" applyFont="1" applyFill="1" applyBorder="1" applyAlignment="1">
      <alignment/>
    </xf>
    <xf numFmtId="177" fontId="16" fillId="0" borderId="0" xfId="0" applyNumberFormat="1" applyFont="1" applyFill="1" applyBorder="1" applyAlignment="1">
      <alignment horizontal="left"/>
    </xf>
    <xf numFmtId="174" fontId="16" fillId="0" borderId="13" xfId="42" applyNumberFormat="1" applyFont="1" applyFill="1" applyBorder="1" applyAlignment="1" applyProtection="1">
      <alignment/>
      <protection/>
    </xf>
    <xf numFmtId="174" fontId="5" fillId="0" borderId="0" xfId="42" applyNumberFormat="1" applyFont="1" applyAlignment="1">
      <alignment/>
    </xf>
    <xf numFmtId="0" fontId="8" fillId="0" borderId="0" xfId="66" applyFont="1" applyFill="1" applyBorder="1" applyAlignment="1">
      <alignment horizontal="center"/>
      <protection/>
    </xf>
    <xf numFmtId="0" fontId="5" fillId="0" borderId="22" xfId="66" applyFont="1" applyFill="1" applyBorder="1">
      <alignment/>
      <protection/>
    </xf>
    <xf numFmtId="0" fontId="5" fillId="0" borderId="0" xfId="66" applyFont="1" applyFill="1">
      <alignment/>
      <protection/>
    </xf>
    <xf numFmtId="0" fontId="5" fillId="0" borderId="0" xfId="66" applyFont="1" applyFill="1" applyBorder="1" applyAlignment="1">
      <alignment horizontal="center"/>
      <protection/>
    </xf>
    <xf numFmtId="0" fontId="5" fillId="0" borderId="0" xfId="66" applyFont="1" applyFill="1" applyBorder="1" applyAlignment="1">
      <alignment horizontal="justify"/>
      <protection/>
    </xf>
    <xf numFmtId="0" fontId="5" fillId="0" borderId="0" xfId="0" applyFont="1" applyBorder="1" applyAlignment="1">
      <alignment horizontal="justify"/>
    </xf>
    <xf numFmtId="0" fontId="5" fillId="0" borderId="23" xfId="66" applyFont="1" applyBorder="1">
      <alignment/>
      <protection/>
    </xf>
    <xf numFmtId="0" fontId="8" fillId="0" borderId="23" xfId="66" applyFont="1" applyBorder="1" applyAlignment="1">
      <alignment horizontal="right"/>
      <protection/>
    </xf>
    <xf numFmtId="0" fontId="15" fillId="0" borderId="24" xfId="66" applyFont="1" applyBorder="1" applyAlignment="1">
      <alignment horizontal="center"/>
      <protection/>
    </xf>
    <xf numFmtId="0" fontId="7" fillId="0" borderId="0" xfId="0" applyFont="1" applyBorder="1" applyAlignment="1">
      <alignment/>
    </xf>
    <xf numFmtId="175" fontId="5" fillId="0" borderId="28" xfId="42" applyNumberFormat="1" applyFont="1" applyFill="1" applyBorder="1" applyAlignment="1" applyProtection="1">
      <alignment/>
      <protection/>
    </xf>
    <xf numFmtId="0" fontId="5" fillId="0" borderId="23" xfId="66" applyFont="1" applyBorder="1" applyAlignment="1">
      <alignment horizontal="center" wrapText="1"/>
      <protection/>
    </xf>
    <xf numFmtId="0" fontId="5" fillId="0" borderId="0" xfId="66" applyFont="1" applyBorder="1" applyAlignment="1">
      <alignment horizontal="center" wrapText="1"/>
      <protection/>
    </xf>
    <xf numFmtId="0" fontId="16" fillId="0" borderId="25" xfId="0" applyFont="1" applyBorder="1" applyAlignment="1">
      <alignment/>
    </xf>
    <xf numFmtId="0" fontId="8" fillId="0" borderId="23" xfId="66" applyFont="1" applyBorder="1" applyAlignment="1">
      <alignment/>
      <protection/>
    </xf>
    <xf numFmtId="174" fontId="5" fillId="0" borderId="26" xfId="42" applyNumberFormat="1" applyFont="1" applyFill="1" applyBorder="1" applyAlignment="1" applyProtection="1">
      <alignment/>
      <protection/>
    </xf>
    <xf numFmtId="174" fontId="5" fillId="0" borderId="24" xfId="42" applyNumberFormat="1" applyFont="1" applyFill="1" applyBorder="1" applyAlignment="1" applyProtection="1">
      <alignment/>
      <protection/>
    </xf>
    <xf numFmtId="174" fontId="5" fillId="0" borderId="24" xfId="42" applyNumberFormat="1" applyFont="1" applyFill="1" applyBorder="1" applyAlignment="1" applyProtection="1">
      <alignment horizontal="center" vertical="top" wrapText="1"/>
      <protection/>
    </xf>
    <xf numFmtId="174" fontId="5" fillId="0" borderId="24" xfId="42" applyNumberFormat="1" applyFont="1" applyFill="1" applyBorder="1" applyAlignment="1" applyProtection="1">
      <alignment horizontal="center"/>
      <protection/>
    </xf>
    <xf numFmtId="174" fontId="5" fillId="0" borderId="27" xfId="42" applyNumberFormat="1" applyFont="1" applyFill="1" applyBorder="1" applyAlignment="1" applyProtection="1">
      <alignment/>
      <protection/>
    </xf>
    <xf numFmtId="175" fontId="10" fillId="0" borderId="0" xfId="42" applyNumberFormat="1" applyFont="1" applyFill="1" applyBorder="1" applyAlignment="1" applyProtection="1">
      <alignment/>
      <protection/>
    </xf>
    <xf numFmtId="0" fontId="5" fillId="0" borderId="29" xfId="0" applyFont="1" applyBorder="1" applyAlignment="1">
      <alignment/>
    </xf>
    <xf numFmtId="0" fontId="9" fillId="0" borderId="0" xfId="0" applyFont="1" applyBorder="1" applyAlignment="1">
      <alignment/>
    </xf>
    <xf numFmtId="0" fontId="5" fillId="0" borderId="0" xfId="0" applyFont="1" applyBorder="1" applyAlignment="1">
      <alignment horizontal="center" vertical="top" wrapText="1"/>
    </xf>
    <xf numFmtId="0" fontId="5" fillId="0" borderId="0" xfId="66" applyFont="1" applyBorder="1" applyAlignment="1">
      <alignment/>
      <protection/>
    </xf>
    <xf numFmtId="0" fontId="5" fillId="0" borderId="27" xfId="0" applyFont="1" applyBorder="1" applyAlignment="1">
      <alignment/>
    </xf>
    <xf numFmtId="0" fontId="5" fillId="0" borderId="0" xfId="66" applyFont="1" applyFill="1" applyBorder="1" applyAlignment="1">
      <alignment horizontal="left"/>
      <protection/>
    </xf>
    <xf numFmtId="0" fontId="8" fillId="0" borderId="0" xfId="66" applyFont="1" applyFill="1" applyBorder="1">
      <alignment/>
      <protection/>
    </xf>
    <xf numFmtId="0" fontId="5" fillId="0" borderId="0" xfId="0" applyFont="1" applyFill="1" applyBorder="1" applyAlignment="1">
      <alignment/>
    </xf>
    <xf numFmtId="0" fontId="11" fillId="0" borderId="0" xfId="66" applyFont="1" applyFill="1" applyBorder="1">
      <alignment/>
      <protection/>
    </xf>
    <xf numFmtId="0" fontId="16" fillId="0" borderId="23" xfId="0" applyFont="1" applyFill="1" applyBorder="1" applyAlignment="1">
      <alignment/>
    </xf>
    <xf numFmtId="0" fontId="16" fillId="0" borderId="0" xfId="0" applyFont="1" applyFill="1" applyAlignment="1">
      <alignment/>
    </xf>
    <xf numFmtId="0" fontId="5" fillId="0" borderId="30" xfId="66" applyFont="1" applyBorder="1">
      <alignment/>
      <protection/>
    </xf>
    <xf numFmtId="0" fontId="11" fillId="0" borderId="0" xfId="66" applyFont="1" applyBorder="1">
      <alignment/>
      <protection/>
    </xf>
    <xf numFmtId="0" fontId="8" fillId="0" borderId="0" xfId="66" applyFont="1" applyFill="1" applyBorder="1" applyAlignment="1">
      <alignment/>
      <protection/>
    </xf>
    <xf numFmtId="0" fontId="31" fillId="0" borderId="0" xfId="66" applyFont="1" applyFill="1" applyBorder="1" applyAlignment="1">
      <alignment horizontal="center"/>
      <protection/>
    </xf>
    <xf numFmtId="0" fontId="5" fillId="0" borderId="0" xfId="66" applyFont="1" applyFill="1" applyBorder="1" applyAlignment="1">
      <alignment horizontal="center" wrapText="1"/>
      <protection/>
    </xf>
    <xf numFmtId="0" fontId="15" fillId="0" borderId="0" xfId="66" applyFont="1" applyFill="1" applyBorder="1" applyAlignment="1">
      <alignment horizontal="center"/>
      <protection/>
    </xf>
    <xf numFmtId="15" fontId="8" fillId="0" borderId="0" xfId="66" applyNumberFormat="1" applyFont="1" applyFill="1" applyBorder="1" applyAlignment="1" quotePrefix="1">
      <alignment horizontal="center"/>
      <protection/>
    </xf>
    <xf numFmtId="15" fontId="8" fillId="0" borderId="0" xfId="66" applyNumberFormat="1" applyFont="1" applyFill="1" applyBorder="1" applyAlignment="1">
      <alignment horizontal="center"/>
      <protection/>
    </xf>
    <xf numFmtId="174" fontId="5" fillId="0" borderId="0" xfId="66" applyNumberFormat="1" applyFont="1" applyFill="1" applyBorder="1">
      <alignment/>
      <protection/>
    </xf>
    <xf numFmtId="174" fontId="5" fillId="0" borderId="15" xfId="42" applyNumberFormat="1" applyFont="1" applyFill="1" applyBorder="1" applyAlignment="1" applyProtection="1">
      <alignment/>
      <protection/>
    </xf>
    <xf numFmtId="173" fontId="5" fillId="0" borderId="14" xfId="42" applyNumberFormat="1" applyFont="1" applyFill="1" applyBorder="1" applyAlignment="1" applyProtection="1">
      <alignment/>
      <protection/>
    </xf>
    <xf numFmtId="173" fontId="5" fillId="0" borderId="15" xfId="42" applyNumberFormat="1" applyFont="1" applyFill="1" applyBorder="1" applyAlignment="1" applyProtection="1">
      <alignment/>
      <protection/>
    </xf>
    <xf numFmtId="173" fontId="5" fillId="0" borderId="31" xfId="42" applyFont="1" applyFill="1" applyBorder="1" applyAlignment="1">
      <alignment/>
    </xf>
    <xf numFmtId="174" fontId="16" fillId="0" borderId="32" xfId="42" applyNumberFormat="1" applyFont="1" applyFill="1" applyBorder="1" applyAlignment="1" applyProtection="1">
      <alignment/>
      <protection/>
    </xf>
    <xf numFmtId="173" fontId="5" fillId="0" borderId="31" xfId="42" applyFont="1" applyFill="1" applyBorder="1" applyAlignment="1" applyProtection="1">
      <alignment/>
      <protection/>
    </xf>
    <xf numFmtId="16" fontId="8" fillId="0" borderId="0" xfId="66" applyNumberFormat="1" applyFont="1" applyFill="1" applyBorder="1" applyAlignment="1">
      <alignment wrapText="1"/>
      <protection/>
    </xf>
    <xf numFmtId="15" fontId="8" fillId="0" borderId="0" xfId="66" applyNumberFormat="1" applyFont="1" applyFill="1" applyBorder="1" applyAlignment="1">
      <alignment horizontal="center" wrapText="1"/>
      <protection/>
    </xf>
    <xf numFmtId="174" fontId="5" fillId="0" borderId="12" xfId="42" applyNumberFormat="1" applyFont="1" applyFill="1" applyBorder="1" applyAlignment="1" applyProtection="1">
      <alignment horizontal="center"/>
      <protection/>
    </xf>
    <xf numFmtId="174" fontId="5" fillId="0" borderId="14" xfId="42" applyNumberFormat="1" applyFont="1" applyFill="1" applyBorder="1" applyAlignment="1" applyProtection="1">
      <alignment horizontal="center"/>
      <protection/>
    </xf>
    <xf numFmtId="174" fontId="5" fillId="0" borderId="17" xfId="42" applyNumberFormat="1" applyFont="1" applyFill="1" applyBorder="1" applyAlignment="1" applyProtection="1">
      <alignment horizontal="center"/>
      <protection/>
    </xf>
    <xf numFmtId="174" fontId="5" fillId="0" borderId="18" xfId="42" applyNumberFormat="1" applyFont="1" applyFill="1" applyBorder="1" applyAlignment="1" applyProtection="1">
      <alignment horizontal="center"/>
      <protection/>
    </xf>
    <xf numFmtId="174" fontId="5" fillId="0" borderId="19" xfId="42" applyNumberFormat="1" applyFont="1" applyFill="1" applyBorder="1" applyAlignment="1" applyProtection="1">
      <alignment horizontal="center"/>
      <protection/>
    </xf>
    <xf numFmtId="174" fontId="5" fillId="0" borderId="33" xfId="42" applyNumberFormat="1" applyFont="1" applyFill="1" applyBorder="1" applyAlignment="1" applyProtection="1">
      <alignment horizontal="center"/>
      <protection/>
    </xf>
    <xf numFmtId="174" fontId="5" fillId="0" borderId="34" xfId="42" applyNumberFormat="1" applyFont="1" applyFill="1" applyBorder="1" applyAlignment="1" applyProtection="1">
      <alignment horizontal="center"/>
      <protection/>
    </xf>
    <xf numFmtId="174" fontId="5" fillId="0" borderId="35" xfId="42" applyNumberFormat="1" applyFont="1" applyFill="1" applyBorder="1" applyAlignment="1" applyProtection="1">
      <alignment horizontal="center"/>
      <protection/>
    </xf>
    <xf numFmtId="174" fontId="5" fillId="0" borderId="13" xfId="42" applyNumberFormat="1" applyFont="1" applyFill="1" applyBorder="1" applyAlignment="1" applyProtection="1">
      <alignment horizontal="center"/>
      <protection/>
    </xf>
    <xf numFmtId="174" fontId="5" fillId="0" borderId="0" xfId="66" applyNumberFormat="1" applyFont="1" applyFill="1">
      <alignment/>
      <protection/>
    </xf>
    <xf numFmtId="173" fontId="0" fillId="0" borderId="0" xfId="42" applyBorder="1" applyAlignment="1">
      <alignment/>
    </xf>
    <xf numFmtId="0" fontId="14" fillId="0" borderId="0" xfId="0" applyFont="1" applyAlignment="1">
      <alignment/>
    </xf>
    <xf numFmtId="0" fontId="8" fillId="0" borderId="0" xfId="66" applyFont="1" applyBorder="1">
      <alignment/>
      <protection/>
    </xf>
    <xf numFmtId="174" fontId="8" fillId="0" borderId="0" xfId="42" applyNumberFormat="1" applyFont="1" applyFill="1" applyBorder="1" applyAlignment="1" applyProtection="1">
      <alignment/>
      <protection/>
    </xf>
    <xf numFmtId="174" fontId="8" fillId="0" borderId="32" xfId="42" applyNumberFormat="1" applyFont="1" applyFill="1" applyBorder="1" applyAlignment="1" applyProtection="1">
      <alignment/>
      <protection/>
    </xf>
    <xf numFmtId="0" fontId="8" fillId="0" borderId="24" xfId="66" applyFont="1" applyBorder="1">
      <alignment/>
      <protection/>
    </xf>
    <xf numFmtId="174" fontId="8" fillId="0" borderId="13" xfId="42" applyNumberFormat="1" applyFont="1" applyFill="1" applyBorder="1" applyAlignment="1" applyProtection="1">
      <alignment/>
      <protection/>
    </xf>
    <xf numFmtId="0" fontId="8" fillId="0" borderId="23" xfId="66" applyFont="1" applyFill="1" applyBorder="1">
      <alignment/>
      <protection/>
    </xf>
    <xf numFmtId="0" fontId="5" fillId="0" borderId="24" xfId="66" applyFont="1" applyFill="1" applyBorder="1">
      <alignment/>
      <protection/>
    </xf>
    <xf numFmtId="174" fontId="5" fillId="0" borderId="14" xfId="42" applyNumberFormat="1" applyFont="1" applyFill="1" applyBorder="1" applyAlignment="1" applyProtection="1">
      <alignment/>
      <protection/>
    </xf>
    <xf numFmtId="174" fontId="5" fillId="0" borderId="17" xfId="42" applyNumberFormat="1" applyFont="1" applyFill="1" applyBorder="1" applyAlignment="1" applyProtection="1">
      <alignment/>
      <protection/>
    </xf>
    <xf numFmtId="174" fontId="5" fillId="0" borderId="18" xfId="42" applyNumberFormat="1" applyFont="1" applyFill="1" applyBorder="1" applyAlignment="1" applyProtection="1">
      <alignment/>
      <protection/>
    </xf>
    <xf numFmtId="174" fontId="5" fillId="0" borderId="19" xfId="42" applyNumberFormat="1" applyFont="1" applyFill="1" applyBorder="1" applyAlignment="1" applyProtection="1">
      <alignment/>
      <protection/>
    </xf>
    <xf numFmtId="174" fontId="5" fillId="0" borderId="35" xfId="42" applyNumberFormat="1" applyFont="1" applyFill="1" applyBorder="1" applyAlignment="1" applyProtection="1">
      <alignment/>
      <protection/>
    </xf>
    <xf numFmtId="174" fontId="5" fillId="0" borderId="33" xfId="42" applyNumberFormat="1" applyFont="1" applyFill="1" applyBorder="1" applyAlignment="1" applyProtection="1">
      <alignment/>
      <protection/>
    </xf>
    <xf numFmtId="174" fontId="5" fillId="0" borderId="34" xfId="42" applyNumberFormat="1" applyFont="1" applyFill="1" applyBorder="1" applyAlignment="1" applyProtection="1">
      <alignment/>
      <protection/>
    </xf>
    <xf numFmtId="0" fontId="8" fillId="0" borderId="21" xfId="66" applyFont="1" applyFill="1" applyBorder="1">
      <alignment/>
      <protection/>
    </xf>
    <xf numFmtId="0" fontId="5" fillId="0" borderId="26" xfId="66" applyFont="1" applyFill="1" applyBorder="1">
      <alignment/>
      <protection/>
    </xf>
    <xf numFmtId="0" fontId="7" fillId="0" borderId="23" xfId="66" applyFont="1" applyFill="1" applyBorder="1" applyAlignment="1">
      <alignment horizontal="left"/>
      <protection/>
    </xf>
    <xf numFmtId="0" fontId="7" fillId="0" borderId="0" xfId="66" applyFont="1" applyFill="1" applyBorder="1" applyAlignment="1">
      <alignment horizontal="center"/>
      <protection/>
    </xf>
    <xf numFmtId="0" fontId="8" fillId="0" borderId="23" xfId="66" applyFont="1" applyFill="1" applyBorder="1" applyAlignment="1">
      <alignment horizontal="left"/>
      <protection/>
    </xf>
    <xf numFmtId="0" fontId="5" fillId="0" borderId="23" xfId="66" applyFont="1" applyFill="1" applyBorder="1">
      <alignment/>
      <protection/>
    </xf>
    <xf numFmtId="174" fontId="16" fillId="0" borderId="28" xfId="42" applyNumberFormat="1" applyFont="1" applyFill="1" applyBorder="1" applyAlignment="1" applyProtection="1">
      <alignment horizontal="center"/>
      <protection/>
    </xf>
    <xf numFmtId="173" fontId="31" fillId="0" borderId="28" xfId="42" applyFont="1" applyFill="1" applyBorder="1" applyAlignment="1" applyProtection="1">
      <alignment horizontal="center"/>
      <protection/>
    </xf>
    <xf numFmtId="0" fontId="5" fillId="0" borderId="20" xfId="66" applyFont="1" applyBorder="1" applyAlignment="1">
      <alignment horizontal="center"/>
      <protection/>
    </xf>
    <xf numFmtId="0" fontId="7" fillId="0" borderId="0" xfId="0" applyFont="1" applyBorder="1" applyAlignment="1">
      <alignment horizontal="center"/>
    </xf>
    <xf numFmtId="0" fontId="0" fillId="0" borderId="0" xfId="0" applyBorder="1" applyAlignment="1">
      <alignment/>
    </xf>
    <xf numFmtId="0" fontId="0" fillId="0" borderId="24" xfId="0" applyBorder="1" applyAlignment="1">
      <alignment/>
    </xf>
    <xf numFmtId="0" fontId="5" fillId="0" borderId="0" xfId="0" applyFont="1" applyAlignment="1">
      <alignment horizontal="center" wrapText="1"/>
    </xf>
    <xf numFmtId="0" fontId="5" fillId="0" borderId="23" xfId="66" applyFont="1" applyBorder="1" applyAlignment="1">
      <alignment horizontal="center" wrapText="1"/>
      <protection/>
    </xf>
    <xf numFmtId="0" fontId="5" fillId="0" borderId="0" xfId="66" applyFont="1" applyBorder="1" applyAlignment="1">
      <alignment horizontal="center" wrapText="1"/>
      <protection/>
    </xf>
    <xf numFmtId="0" fontId="31" fillId="0" borderId="0" xfId="66" applyFont="1" applyBorder="1" applyAlignment="1">
      <alignment horizontal="center"/>
      <protection/>
    </xf>
    <xf numFmtId="0" fontId="31" fillId="0" borderId="0" xfId="0" applyFont="1" applyBorder="1" applyAlignment="1">
      <alignment horizontal="center"/>
    </xf>
    <xf numFmtId="0" fontId="7" fillId="0" borderId="24" xfId="0" applyFont="1" applyBorder="1" applyAlignment="1">
      <alignment horizontal="center"/>
    </xf>
    <xf numFmtId="0" fontId="7" fillId="0" borderId="23" xfId="66" applyFont="1" applyBorder="1" applyAlignment="1">
      <alignment horizontal="center"/>
      <protection/>
    </xf>
    <xf numFmtId="0" fontId="7" fillId="0" borderId="0" xfId="66" applyFont="1" applyBorder="1" applyAlignment="1">
      <alignment horizontal="center"/>
      <protection/>
    </xf>
    <xf numFmtId="0" fontId="7" fillId="0" borderId="24" xfId="66" applyFont="1" applyBorder="1" applyAlignment="1">
      <alignment horizontal="center"/>
      <protection/>
    </xf>
    <xf numFmtId="0" fontId="8" fillId="0" borderId="23" xfId="66" applyFont="1" applyBorder="1" applyAlignment="1">
      <alignment horizontal="center"/>
      <protection/>
    </xf>
    <xf numFmtId="0" fontId="8" fillId="0" borderId="0" xfId="66" applyFont="1" applyBorder="1" applyAlignment="1">
      <alignment horizontal="center"/>
      <protection/>
    </xf>
    <xf numFmtId="0" fontId="8" fillId="0" borderId="24" xfId="66" applyFont="1" applyBorder="1" applyAlignment="1">
      <alignment horizontal="center"/>
      <protection/>
    </xf>
    <xf numFmtId="0" fontId="8" fillId="0" borderId="0" xfId="66" applyFont="1" applyFill="1" applyBorder="1" applyAlignment="1">
      <alignment horizontal="center" vertical="top"/>
      <protection/>
    </xf>
    <xf numFmtId="0" fontId="5" fillId="0" borderId="30" xfId="66" applyFont="1" applyBorder="1" applyAlignment="1">
      <alignment horizontal="center"/>
      <protection/>
    </xf>
    <xf numFmtId="0" fontId="5" fillId="0" borderId="24" xfId="66" applyFont="1" applyBorder="1" applyAlignment="1">
      <alignment horizontal="center"/>
      <protection/>
    </xf>
    <xf numFmtId="0" fontId="5" fillId="0" borderId="0" xfId="66" applyFont="1" applyBorder="1" applyAlignment="1">
      <alignment horizontal="center"/>
      <protection/>
    </xf>
    <xf numFmtId="0" fontId="8" fillId="0" borderId="0" xfId="66" applyFont="1" applyFill="1" applyBorder="1" applyAlignment="1">
      <alignment horizontal="center"/>
      <protection/>
    </xf>
    <xf numFmtId="16" fontId="8" fillId="0" borderId="0" xfId="66" applyNumberFormat="1" applyFont="1" applyFill="1" applyBorder="1" applyAlignment="1">
      <alignment horizontal="center"/>
      <protection/>
    </xf>
    <xf numFmtId="16" fontId="8" fillId="0" borderId="0" xfId="66" applyNumberFormat="1" applyFont="1" applyFill="1" applyBorder="1" applyAlignment="1" quotePrefix="1">
      <alignment horizontal="center"/>
      <protection/>
    </xf>
    <xf numFmtId="0" fontId="5" fillId="0" borderId="24" xfId="66" applyFont="1" applyBorder="1" applyAlignment="1">
      <alignment horizontal="center" wrapText="1"/>
      <protection/>
    </xf>
    <xf numFmtId="0" fontId="5" fillId="0" borderId="27" xfId="66" applyFont="1" applyBorder="1" applyAlignment="1">
      <alignment horizontal="center"/>
      <protection/>
    </xf>
    <xf numFmtId="0" fontId="5" fillId="0" borderId="0" xfId="0" applyFont="1" applyBorder="1" applyAlignment="1">
      <alignment horizontal="center" wrapText="1"/>
    </xf>
    <xf numFmtId="0" fontId="7" fillId="0" borderId="30" xfId="66" applyFont="1" applyBorder="1" applyAlignment="1">
      <alignment horizontal="center"/>
      <protection/>
    </xf>
    <xf numFmtId="0" fontId="8" fillId="0" borderId="24" xfId="66" applyFont="1" applyFill="1" applyBorder="1" applyAlignment="1">
      <alignment horizontal="center"/>
      <protection/>
    </xf>
    <xf numFmtId="0" fontId="8" fillId="0" borderId="30" xfId="66" applyFont="1" applyBorder="1" applyAlignment="1">
      <alignment horizontal="center"/>
      <protection/>
    </xf>
    <xf numFmtId="0" fontId="7" fillId="0" borderId="36" xfId="66" applyFont="1" applyFill="1" applyBorder="1" applyAlignment="1">
      <alignment horizontal="center"/>
      <protection/>
    </xf>
    <xf numFmtId="0" fontId="7" fillId="0" borderId="0" xfId="66" applyFont="1" applyFill="1" applyBorder="1" applyAlignment="1">
      <alignment horizontal="center"/>
      <protection/>
    </xf>
    <xf numFmtId="0" fontId="7" fillId="0" borderId="24" xfId="66" applyFont="1" applyFill="1" applyBorder="1" applyAlignment="1">
      <alignment horizontal="center"/>
      <protection/>
    </xf>
    <xf numFmtId="0" fontId="8" fillId="0" borderId="36" xfId="66" applyFont="1" applyFill="1" applyBorder="1" applyAlignment="1">
      <alignment horizontal="center"/>
      <protection/>
    </xf>
    <xf numFmtId="0" fontId="8" fillId="0" borderId="37" xfId="66" applyFont="1" applyFill="1" applyBorder="1" applyAlignment="1">
      <alignment horizontal="center"/>
      <protection/>
    </xf>
    <xf numFmtId="0" fontId="8" fillId="0" borderId="38" xfId="66" applyFont="1" applyFill="1" applyBorder="1" applyAlignment="1">
      <alignment horizontal="center"/>
      <protection/>
    </xf>
    <xf numFmtId="0" fontId="5" fillId="0" borderId="0" xfId="66" applyFont="1" applyFill="1" applyBorder="1" applyAlignment="1">
      <alignment horizontal="justify"/>
      <protection/>
    </xf>
    <xf numFmtId="0" fontId="5" fillId="0" borderId="0" xfId="66" applyNumberFormat="1" applyFont="1" applyBorder="1" applyAlignment="1">
      <alignment horizontal="center" wrapText="1"/>
      <protection/>
    </xf>
    <xf numFmtId="0" fontId="0" fillId="0" borderId="0" xfId="0" applyBorder="1" applyAlignment="1">
      <alignment horizontal="center" wrapText="1"/>
    </xf>
    <xf numFmtId="0" fontId="7" fillId="0" borderId="37" xfId="66" applyFont="1" applyFill="1" applyBorder="1" applyAlignment="1">
      <alignment horizontal="center"/>
      <protection/>
    </xf>
    <xf numFmtId="0" fontId="7" fillId="0" borderId="38" xfId="66" applyFont="1" applyFill="1" applyBorder="1" applyAlignment="1">
      <alignment horizontal="center"/>
      <protection/>
    </xf>
  </cellXfs>
  <cellStyles count="68">
    <cellStyle name="Normal" xfId="0"/>
    <cellStyle name="RowLevel_0" xfId="1"/>
    <cellStyle name="ColLevel_0" xfId="2"/>
    <cellStyle name="RowLevel_1" xfId="3"/>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ollowed Hyperlink" xfId="48"/>
    <cellStyle name="Good" xfId="49"/>
    <cellStyle name="Grey" xfId="50"/>
    <cellStyle name="Heading 1" xfId="51"/>
    <cellStyle name="Heading 2" xfId="52"/>
    <cellStyle name="Heading 3" xfId="53"/>
    <cellStyle name="Heading 4" xfId="54"/>
    <cellStyle name="Hyperlink" xfId="55"/>
    <cellStyle name="Input" xfId="56"/>
    <cellStyle name="Input [yellow]" xfId="57"/>
    <cellStyle name="Linked Cell" xfId="58"/>
    <cellStyle name="Neutral" xfId="59"/>
    <cellStyle name="New Times Roman" xfId="60"/>
    <cellStyle name="Normal - Style1" xfId="61"/>
    <cellStyle name="Normal 2" xfId="62"/>
    <cellStyle name="Normal 3" xfId="63"/>
    <cellStyle name="Normal 4" xfId="64"/>
    <cellStyle name="Normal 5" xfId="65"/>
    <cellStyle name="Normal_SKB Shutter-Q32003" xfId="66"/>
    <cellStyle name="Note" xfId="67"/>
    <cellStyle name="Œ…‹æØ‚è [0.00]_laroux" xfId="68"/>
    <cellStyle name="Œ…‹æØ‚è_laroux" xfId="69"/>
    <cellStyle name="Output" xfId="70"/>
    <cellStyle name="Percent" xfId="71"/>
    <cellStyle name="Percent [2]" xfId="72"/>
    <cellStyle name="Style 1" xfId="73"/>
    <cellStyle name="Table" xfId="74"/>
    <cellStyle name="Title" xfId="75"/>
    <cellStyle name="Total" xfId="76"/>
    <cellStyle name="Warning Text" xfId="77"/>
    <cellStyle name="常规_TGPP调节表"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2914650</xdr:colOff>
      <xdr:row>1</xdr:row>
      <xdr:rowOff>76200</xdr:rowOff>
    </xdr:from>
    <xdr:to>
      <xdr:col>3</xdr:col>
      <xdr:colOff>628650</xdr:colOff>
      <xdr:row>3</xdr:row>
      <xdr:rowOff>114300</xdr:rowOff>
    </xdr:to>
    <xdr:pic>
      <xdr:nvPicPr>
        <xdr:cNvPr id="1" name="Picture 142" descr="LOGO-FOR-LETTERHEAD-1"/>
        <xdr:cNvPicPr preferRelativeResize="1">
          <a:picLocks noChangeAspect="1"/>
        </xdr:cNvPicPr>
      </xdr:nvPicPr>
      <xdr:blipFill>
        <a:blip r:embed="rId1"/>
        <a:stretch>
          <a:fillRect/>
        </a:stretch>
      </xdr:blipFill>
      <xdr:spPr>
        <a:xfrm>
          <a:off x="3448050" y="238125"/>
          <a:ext cx="100965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523875</xdr:colOff>
      <xdr:row>4</xdr:row>
      <xdr:rowOff>9525</xdr:rowOff>
    </xdr:from>
    <xdr:to>
      <xdr:col>6</xdr:col>
      <xdr:colOff>476250</xdr:colOff>
      <xdr:row>6</xdr:row>
      <xdr:rowOff>76200</xdr:rowOff>
    </xdr:to>
    <xdr:pic>
      <xdr:nvPicPr>
        <xdr:cNvPr id="1" name="Picture 142" descr="LOGO-FOR-LETTERHEAD-1"/>
        <xdr:cNvPicPr preferRelativeResize="1">
          <a:picLocks noChangeAspect="1"/>
        </xdr:cNvPicPr>
      </xdr:nvPicPr>
      <xdr:blipFill>
        <a:blip r:embed="rId1"/>
        <a:stretch>
          <a:fillRect/>
        </a:stretch>
      </xdr:blipFill>
      <xdr:spPr>
        <a:xfrm>
          <a:off x="3714750" y="695325"/>
          <a:ext cx="115252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962025</xdr:colOff>
      <xdr:row>2</xdr:row>
      <xdr:rowOff>85725</xdr:rowOff>
    </xdr:from>
    <xdr:to>
      <xdr:col>5</xdr:col>
      <xdr:colOff>1057275</xdr:colOff>
      <xdr:row>5</xdr:row>
      <xdr:rowOff>76200</xdr:rowOff>
    </xdr:to>
    <xdr:pic>
      <xdr:nvPicPr>
        <xdr:cNvPr id="1" name="Picture 142" descr="LOGO-FOR-LETTERHEAD-1"/>
        <xdr:cNvPicPr preferRelativeResize="1">
          <a:picLocks noChangeAspect="1"/>
        </xdr:cNvPicPr>
      </xdr:nvPicPr>
      <xdr:blipFill>
        <a:blip r:embed="rId1"/>
        <a:stretch>
          <a:fillRect/>
        </a:stretch>
      </xdr:blipFill>
      <xdr:spPr>
        <a:xfrm>
          <a:off x="4238625" y="409575"/>
          <a:ext cx="139065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3495675</xdr:colOff>
      <xdr:row>1</xdr:row>
      <xdr:rowOff>152400</xdr:rowOff>
    </xdr:from>
    <xdr:to>
      <xdr:col>4</xdr:col>
      <xdr:colOff>142875</xdr:colOff>
      <xdr:row>4</xdr:row>
      <xdr:rowOff>95250</xdr:rowOff>
    </xdr:to>
    <xdr:pic>
      <xdr:nvPicPr>
        <xdr:cNvPr id="1" name="Picture 142" descr="LOGO-FOR-LETTERHEAD-1"/>
        <xdr:cNvPicPr preferRelativeResize="1">
          <a:picLocks noChangeAspect="1"/>
        </xdr:cNvPicPr>
      </xdr:nvPicPr>
      <xdr:blipFill>
        <a:blip r:embed="rId1"/>
        <a:stretch>
          <a:fillRect/>
        </a:stretch>
      </xdr:blipFill>
      <xdr:spPr>
        <a:xfrm>
          <a:off x="4210050" y="323850"/>
          <a:ext cx="1276350"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Content.Outlook\WXUGIG8I\SKB_MAIN_SERVER\AccDept\Documents%20and%20Settings\lilitan\Local%20Settings\Temporary%20Internet%20Files\OLK2\CONSO%20SEP%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_L"/>
    </sheetNames>
    <sheetDataSet>
      <sheetData sheetId="0">
        <row r="10">
          <cell r="P10">
            <v>7661418.27</v>
          </cell>
        </row>
        <row r="12">
          <cell r="P12">
            <v>-5822452.876666668</v>
          </cell>
        </row>
        <row r="16">
          <cell r="P16">
            <v>-276671.89999999997</v>
          </cell>
        </row>
        <row r="18">
          <cell r="P18">
            <v>-1266220.8833333333</v>
          </cell>
        </row>
        <row r="20">
          <cell r="P20">
            <v>-122253.54000000001</v>
          </cell>
        </row>
        <row r="22">
          <cell r="P22">
            <v>70132.18000000001</v>
          </cell>
        </row>
        <row r="26">
          <cell r="P26">
            <v>-151758.17</v>
          </cell>
        </row>
        <row r="28">
          <cell r="P28">
            <v>30564.41000000001</v>
          </cell>
        </row>
        <row r="32">
          <cell r="P32">
            <v>-20412.148</v>
          </cell>
        </row>
        <row r="36">
          <cell r="P36">
            <v>23714729.46999999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74"/>
  <sheetViews>
    <sheetView zoomScale="120" zoomScaleNormal="120" zoomScalePageLayoutView="0" workbookViewId="0" topLeftCell="A46">
      <selection activeCell="C38" sqref="C38"/>
    </sheetView>
  </sheetViews>
  <sheetFormatPr defaultColWidth="10.125" defaultRowHeight="12.75"/>
  <cols>
    <col min="1" max="1" width="3.875" style="1" customWidth="1"/>
    <col min="2" max="2" width="3.125" style="1" customWidth="1"/>
    <col min="3" max="3" width="43.25390625" style="1" customWidth="1"/>
    <col min="4" max="4" width="11.75390625" style="1" customWidth="1"/>
    <col min="5" max="5" width="11.75390625" style="2" customWidth="1"/>
    <col min="6" max="6" width="3.125" style="2" customWidth="1"/>
    <col min="7" max="7" width="11.75390625" style="2" customWidth="1"/>
    <col min="8" max="8" width="11.875" style="2" customWidth="1"/>
    <col min="9" max="9" width="3.875" style="147" hidden="1" customWidth="1"/>
    <col min="10" max="11" width="10.125" style="2" hidden="1" customWidth="1"/>
    <col min="12" max="12" width="10.125" style="3" hidden="1" customWidth="1"/>
    <col min="13" max="13" width="10.125" style="1" hidden="1" customWidth="1"/>
    <col min="14" max="14" width="1.00390625" style="1" customWidth="1"/>
    <col min="15" max="16" width="10.125" style="1" customWidth="1"/>
    <col min="17" max="17" width="1.75390625" style="1" customWidth="1"/>
    <col min="18" max="18" width="11.00390625" style="1" customWidth="1"/>
    <col min="19" max="16384" width="10.125" style="1" customWidth="1"/>
  </cols>
  <sheetData>
    <row r="1" spans="1:18" ht="12.75">
      <c r="A1" s="88"/>
      <c r="B1" s="89"/>
      <c r="C1" s="89"/>
      <c r="D1" s="89"/>
      <c r="E1" s="90"/>
      <c r="F1" s="90"/>
      <c r="G1" s="90"/>
      <c r="H1" s="90"/>
      <c r="I1" s="89"/>
      <c r="J1" s="90"/>
      <c r="K1" s="90"/>
      <c r="L1" s="141"/>
      <c r="M1" s="110"/>
      <c r="N1" s="110"/>
      <c r="R1" s="22"/>
    </row>
    <row r="2" spans="1:18" ht="12.75">
      <c r="A2" s="140"/>
      <c r="B2" s="5"/>
      <c r="C2" s="5"/>
      <c r="D2" s="5"/>
      <c r="E2" s="160"/>
      <c r="F2" s="5"/>
      <c r="G2" s="5"/>
      <c r="H2" s="5"/>
      <c r="I2" s="5"/>
      <c r="L2" s="142"/>
      <c r="M2" s="111"/>
      <c r="N2" s="111"/>
      <c r="R2" s="22"/>
    </row>
    <row r="3" spans="1:18" ht="12.75">
      <c r="A3" s="140"/>
      <c r="B3" s="5"/>
      <c r="C3" s="5"/>
      <c r="D3" s="5"/>
      <c r="E3" s="160"/>
      <c r="F3" s="5"/>
      <c r="G3" s="5"/>
      <c r="H3" s="5"/>
      <c r="I3" s="5"/>
      <c r="L3" s="142"/>
      <c r="M3" s="111"/>
      <c r="N3" s="111"/>
      <c r="R3" s="22"/>
    </row>
    <row r="4" spans="1:18" ht="12.75">
      <c r="A4" s="91"/>
      <c r="B4" s="6"/>
      <c r="C4" s="6"/>
      <c r="D4" s="6"/>
      <c r="E4" s="126"/>
      <c r="F4" s="6"/>
      <c r="G4" s="6"/>
      <c r="H4" s="6"/>
      <c r="I4" s="6"/>
      <c r="L4" s="142"/>
      <c r="M4" s="111"/>
      <c r="N4" s="111"/>
      <c r="R4" s="6"/>
    </row>
    <row r="5" spans="1:18" ht="15.75">
      <c r="A5" s="93"/>
      <c r="B5" s="210" t="s">
        <v>152</v>
      </c>
      <c r="C5" s="211"/>
      <c r="D5" s="211"/>
      <c r="E5" s="211"/>
      <c r="F5" s="211"/>
      <c r="G5" s="211"/>
      <c r="H5" s="211"/>
      <c r="I5" s="211"/>
      <c r="J5" s="211"/>
      <c r="K5" s="211"/>
      <c r="L5" s="212"/>
      <c r="M5" s="111"/>
      <c r="N5" s="111"/>
      <c r="R5" s="6"/>
    </row>
    <row r="6" spans="1:18" ht="15.75">
      <c r="A6" s="93"/>
      <c r="B6" s="217" t="s">
        <v>172</v>
      </c>
      <c r="C6" s="217"/>
      <c r="D6" s="217"/>
      <c r="E6" s="217"/>
      <c r="F6" s="217"/>
      <c r="G6" s="217"/>
      <c r="H6" s="217"/>
      <c r="I6" s="4"/>
      <c r="L6" s="142"/>
      <c r="M6" s="111"/>
      <c r="N6" s="111"/>
      <c r="P6" s="186" t="s">
        <v>188</v>
      </c>
      <c r="R6" s="6"/>
    </row>
    <row r="7" spans="1:18" ht="14.25">
      <c r="A7" s="93"/>
      <c r="B7" s="217" t="s">
        <v>173</v>
      </c>
      <c r="C7" s="217"/>
      <c r="D7" s="217"/>
      <c r="E7" s="217"/>
      <c r="F7" s="217"/>
      <c r="G7" s="217"/>
      <c r="H7" s="217"/>
      <c r="I7" s="4"/>
      <c r="L7" s="142"/>
      <c r="M7" s="111"/>
      <c r="N7" s="111"/>
      <c r="R7" s="6"/>
    </row>
    <row r="8" spans="1:18" ht="14.25">
      <c r="A8" s="93"/>
      <c r="B8" s="216" t="s">
        <v>194</v>
      </c>
      <c r="C8" s="216"/>
      <c r="D8" s="216"/>
      <c r="E8" s="216"/>
      <c r="F8" s="216"/>
      <c r="G8" s="216"/>
      <c r="H8" s="216"/>
      <c r="I8" s="148"/>
      <c r="L8" s="142"/>
      <c r="M8" s="111"/>
      <c r="N8" s="111"/>
      <c r="R8" s="6"/>
    </row>
    <row r="9" spans="1:18" ht="14.25">
      <c r="A9" s="91"/>
      <c r="B9" s="216" t="s">
        <v>193</v>
      </c>
      <c r="C9" s="216"/>
      <c r="D9" s="216"/>
      <c r="E9" s="216"/>
      <c r="F9" s="216"/>
      <c r="G9" s="216"/>
      <c r="H9" s="216"/>
      <c r="I9" s="6"/>
      <c r="L9" s="142"/>
      <c r="M9" s="111"/>
      <c r="N9" s="111"/>
      <c r="R9" s="22"/>
    </row>
    <row r="10" spans="1:18" ht="14.25">
      <c r="A10" s="91"/>
      <c r="B10" s="107"/>
      <c r="C10" s="107"/>
      <c r="D10" s="107"/>
      <c r="E10" s="161"/>
      <c r="F10" s="107"/>
      <c r="G10" s="107"/>
      <c r="H10" s="107"/>
      <c r="I10" s="6"/>
      <c r="L10" s="142"/>
      <c r="M10" s="111"/>
      <c r="N10" s="111"/>
      <c r="R10" s="22"/>
    </row>
    <row r="11" spans="1:18" ht="12.75">
      <c r="A11" s="91"/>
      <c r="B11" s="6"/>
      <c r="C11" s="6"/>
      <c r="D11" s="6"/>
      <c r="E11" s="126"/>
      <c r="F11" s="6"/>
      <c r="G11" s="6"/>
      <c r="H11" s="6"/>
      <c r="I11" s="6"/>
      <c r="L11" s="142"/>
      <c r="M11" s="111"/>
      <c r="N11" s="111"/>
      <c r="R11" s="22"/>
    </row>
    <row r="12" spans="1:18" ht="12.75">
      <c r="A12" s="93"/>
      <c r="B12" s="4"/>
      <c r="C12" s="4"/>
      <c r="D12" s="4"/>
      <c r="E12" s="7" t="s">
        <v>0</v>
      </c>
      <c r="F12" s="7"/>
      <c r="G12" s="7" t="s">
        <v>1</v>
      </c>
      <c r="H12" s="7"/>
      <c r="I12" s="4"/>
      <c r="L12" s="142" t="s">
        <v>151</v>
      </c>
      <c r="M12" s="111"/>
      <c r="N12" s="111"/>
      <c r="R12" s="22"/>
    </row>
    <row r="13" spans="1:18" ht="24.75" customHeight="1">
      <c r="A13" s="93"/>
      <c r="B13" s="4"/>
      <c r="C13" s="4"/>
      <c r="D13" s="4"/>
      <c r="E13" s="8" t="s">
        <v>206</v>
      </c>
      <c r="F13" s="8"/>
      <c r="G13" s="8" t="s">
        <v>189</v>
      </c>
      <c r="H13" s="8"/>
      <c r="I13" s="149" t="s">
        <v>151</v>
      </c>
      <c r="L13" s="143" t="s">
        <v>151</v>
      </c>
      <c r="M13" s="111"/>
      <c r="N13" s="111"/>
      <c r="R13" s="22"/>
    </row>
    <row r="14" spans="1:18" ht="12.75">
      <c r="A14" s="93"/>
      <c r="B14" s="4"/>
      <c r="C14" s="4"/>
      <c r="D14" s="4"/>
      <c r="G14" s="36" t="s">
        <v>200</v>
      </c>
      <c r="H14" s="8"/>
      <c r="I14" s="149"/>
      <c r="L14" s="143"/>
      <c r="M14" s="111"/>
      <c r="N14" s="111"/>
      <c r="R14" s="213" t="s">
        <v>151</v>
      </c>
    </row>
    <row r="15" spans="1:18" ht="12.75">
      <c r="A15" s="93"/>
      <c r="B15" s="4"/>
      <c r="C15" s="4"/>
      <c r="D15" s="4"/>
      <c r="E15" s="8" t="str">
        <f>+G15</f>
        <v>RM'000</v>
      </c>
      <c r="F15" s="8"/>
      <c r="G15" s="8" t="s">
        <v>2</v>
      </c>
      <c r="H15" s="8"/>
      <c r="I15" s="149"/>
      <c r="L15" s="144"/>
      <c r="M15" s="111"/>
      <c r="N15" s="111"/>
      <c r="R15" s="213"/>
    </row>
    <row r="16" spans="1:18" ht="12.75">
      <c r="A16" s="93"/>
      <c r="B16" s="11" t="s">
        <v>3</v>
      </c>
      <c r="C16" s="4"/>
      <c r="D16" s="4"/>
      <c r="E16" s="8"/>
      <c r="F16" s="8"/>
      <c r="G16" s="8"/>
      <c r="H16" s="8"/>
      <c r="I16" s="149"/>
      <c r="L16" s="144"/>
      <c r="M16" s="111"/>
      <c r="N16" s="111"/>
      <c r="R16" s="22"/>
    </row>
    <row r="17" spans="1:18" ht="12.75">
      <c r="A17" s="93"/>
      <c r="B17" s="12" t="s">
        <v>4</v>
      </c>
      <c r="C17" s="4"/>
      <c r="D17" s="4"/>
      <c r="E17" s="8"/>
      <c r="F17" s="8"/>
      <c r="I17" s="4"/>
      <c r="L17" s="142"/>
      <c r="M17" s="111"/>
      <c r="N17" s="111"/>
      <c r="R17" s="22"/>
    </row>
    <row r="18" spans="1:18" ht="12.75">
      <c r="A18" s="93"/>
      <c r="B18" s="4" t="s">
        <v>5</v>
      </c>
      <c r="C18" s="4"/>
      <c r="D18" s="13"/>
      <c r="E18" s="14">
        <f>13468.064+6419.92+2.308</f>
        <v>19890.292</v>
      </c>
      <c r="F18" s="14"/>
      <c r="G18" s="14">
        <f>13788.593+6459.8</f>
        <v>20248.393</v>
      </c>
      <c r="H18" s="14"/>
      <c r="I18" s="3"/>
      <c r="L18" s="142"/>
      <c r="M18" s="111"/>
      <c r="N18" s="111"/>
      <c r="R18" s="22"/>
    </row>
    <row r="19" spans="1:18" ht="12.75">
      <c r="A19" s="93"/>
      <c r="B19" s="4" t="s">
        <v>177</v>
      </c>
      <c r="C19" s="4"/>
      <c r="D19" s="13"/>
      <c r="E19" s="14">
        <v>1541.734</v>
      </c>
      <c r="F19" s="14"/>
      <c r="G19" s="14">
        <v>1571.709</v>
      </c>
      <c r="H19" s="14"/>
      <c r="I19" s="3"/>
      <c r="L19" s="142"/>
      <c r="M19" s="111"/>
      <c r="N19" s="111"/>
      <c r="R19" s="22"/>
    </row>
    <row r="20" spans="1:18" ht="12.75">
      <c r="A20" s="93"/>
      <c r="B20" s="4" t="s">
        <v>165</v>
      </c>
      <c r="C20" s="4"/>
      <c r="D20" s="4"/>
      <c r="E20" s="14">
        <v>2355.792</v>
      </c>
      <c r="F20" s="15"/>
      <c r="G20" s="14">
        <v>2622.777</v>
      </c>
      <c r="H20" s="14"/>
      <c r="I20" s="2"/>
      <c r="L20" s="142">
        <v>0</v>
      </c>
      <c r="M20" s="111"/>
      <c r="N20" s="111"/>
      <c r="R20" s="22"/>
    </row>
    <row r="21" spans="1:18" ht="12.75">
      <c r="A21" s="93"/>
      <c r="B21" s="4" t="s">
        <v>156</v>
      </c>
      <c r="C21" s="4"/>
      <c r="D21" s="4"/>
      <c r="E21" s="14">
        <v>787</v>
      </c>
      <c r="F21" s="15"/>
      <c r="G21" s="14">
        <v>787</v>
      </c>
      <c r="H21" s="14"/>
      <c r="I21" s="2"/>
      <c r="L21" s="142"/>
      <c r="M21" s="111"/>
      <c r="N21" s="111"/>
      <c r="R21" s="22"/>
    </row>
    <row r="22" spans="1:18" ht="12.75">
      <c r="A22" s="93"/>
      <c r="B22" s="4"/>
      <c r="C22" s="4"/>
      <c r="D22" s="4"/>
      <c r="E22" s="14"/>
      <c r="F22" s="14"/>
      <c r="G22" s="14"/>
      <c r="H22" s="14"/>
      <c r="I22" s="2"/>
      <c r="L22" s="142">
        <v>0</v>
      </c>
      <c r="M22" s="111"/>
      <c r="N22" s="111"/>
      <c r="R22" s="22"/>
    </row>
    <row r="23" spans="1:18" ht="12.75">
      <c r="A23" s="93"/>
      <c r="B23" s="16"/>
      <c r="C23" s="16"/>
      <c r="D23" s="4"/>
      <c r="E23" s="17">
        <f>SUM(E18:E22)</f>
        <v>24574.818000000003</v>
      </c>
      <c r="F23" s="14"/>
      <c r="G23" s="17">
        <f>SUM(G18:G22)</f>
        <v>25229.879</v>
      </c>
      <c r="H23" s="14"/>
      <c r="I23" s="2"/>
      <c r="L23" s="142"/>
      <c r="M23" s="111"/>
      <c r="N23" s="111"/>
      <c r="R23" s="22"/>
    </row>
    <row r="24" spans="1:18" ht="12.75">
      <c r="A24" s="93"/>
      <c r="B24" s="16"/>
      <c r="C24" s="16"/>
      <c r="D24" s="4"/>
      <c r="E24" s="14"/>
      <c r="F24" s="14"/>
      <c r="G24" s="14"/>
      <c r="H24" s="14"/>
      <c r="I24" s="2"/>
      <c r="L24" s="142"/>
      <c r="M24" s="111"/>
      <c r="N24" s="111"/>
      <c r="R24" s="22"/>
    </row>
    <row r="25" spans="1:18" ht="12.75">
      <c r="A25" s="93"/>
      <c r="B25" s="12" t="s">
        <v>6</v>
      </c>
      <c r="C25" s="4"/>
      <c r="D25" s="4"/>
      <c r="E25" s="14"/>
      <c r="F25" s="14"/>
      <c r="G25" s="14"/>
      <c r="H25" s="14"/>
      <c r="I25" s="2"/>
      <c r="L25" s="142"/>
      <c r="M25" s="111"/>
      <c r="N25" s="111"/>
      <c r="R25" s="125" t="s">
        <v>151</v>
      </c>
    </row>
    <row r="26" spans="1:18" ht="12.75">
      <c r="A26" s="93"/>
      <c r="B26" s="4"/>
      <c r="C26" s="4" t="s">
        <v>7</v>
      </c>
      <c r="D26" s="13"/>
      <c r="E26" s="14">
        <v>10619.878</v>
      </c>
      <c r="F26" s="14"/>
      <c r="G26" s="14">
        <v>7889.045</v>
      </c>
      <c r="H26" s="14"/>
      <c r="I26" s="3">
        <f>+E26-G26</f>
        <v>2730.8330000000005</v>
      </c>
      <c r="L26" s="142">
        <v>15426</v>
      </c>
      <c r="M26" s="111"/>
      <c r="N26" s="111"/>
      <c r="R26" s="22" t="s">
        <v>151</v>
      </c>
    </row>
    <row r="27" spans="1:18" ht="12.75">
      <c r="A27" s="93"/>
      <c r="B27" s="4"/>
      <c r="C27" s="4" t="s">
        <v>8</v>
      </c>
      <c r="D27" s="13"/>
      <c r="E27" s="14">
        <v>27603.606</v>
      </c>
      <c r="F27" s="14"/>
      <c r="G27" s="14">
        <v>27820.74</v>
      </c>
      <c r="H27" s="14"/>
      <c r="I27" s="3">
        <f>+E27-G27</f>
        <v>-217.13400000000183</v>
      </c>
      <c r="L27" s="142">
        <v>19589</v>
      </c>
      <c r="M27" s="111"/>
      <c r="N27" s="111"/>
      <c r="R27" s="22"/>
    </row>
    <row r="28" spans="1:18" ht="12.75">
      <c r="A28" s="93"/>
      <c r="B28" s="4"/>
      <c r="C28" s="4" t="s">
        <v>178</v>
      </c>
      <c r="D28" s="13"/>
      <c r="E28" s="14">
        <v>166.441</v>
      </c>
      <c r="F28" s="14"/>
      <c r="G28" s="14">
        <v>166.441</v>
      </c>
      <c r="H28" s="14"/>
      <c r="I28" s="3"/>
      <c r="L28" s="142"/>
      <c r="M28" s="111"/>
      <c r="N28" s="111"/>
      <c r="R28" s="22"/>
    </row>
    <row r="29" spans="1:18" ht="12.75">
      <c r="A29" s="93"/>
      <c r="B29" s="4"/>
      <c r="C29" s="4" t="s">
        <v>9</v>
      </c>
      <c r="D29" s="13"/>
      <c r="E29" s="14">
        <v>37123.58</v>
      </c>
      <c r="F29" s="14"/>
      <c r="G29" s="14">
        <v>34266.057</v>
      </c>
      <c r="H29" s="14"/>
      <c r="I29" s="3">
        <f>+E29-G29</f>
        <v>2857.523000000001</v>
      </c>
      <c r="L29" s="142">
        <v>367</v>
      </c>
      <c r="M29" s="111"/>
      <c r="N29" s="111"/>
      <c r="R29" s="22"/>
    </row>
    <row r="30" spans="1:18" ht="12.75">
      <c r="A30" s="93"/>
      <c r="B30" s="4"/>
      <c r="C30" s="4"/>
      <c r="D30" s="13"/>
      <c r="E30" s="14"/>
      <c r="F30" s="14"/>
      <c r="G30" s="87"/>
      <c r="H30" s="14"/>
      <c r="I30" s="3"/>
      <c r="L30" s="142"/>
      <c r="M30" s="111"/>
      <c r="N30" s="111"/>
      <c r="R30" s="22"/>
    </row>
    <row r="31" spans="1:18" ht="12.75">
      <c r="A31" s="93"/>
      <c r="B31" s="4"/>
      <c r="C31" s="4"/>
      <c r="D31" s="4"/>
      <c r="E31" s="17">
        <f>SUM(E26:E29)</f>
        <v>75513.505</v>
      </c>
      <c r="F31" s="14"/>
      <c r="G31" s="17">
        <f>SUM(G26:G29)</f>
        <v>70142.283</v>
      </c>
      <c r="H31" s="14"/>
      <c r="I31" s="2"/>
      <c r="L31" s="142">
        <v>37223</v>
      </c>
      <c r="M31" s="111"/>
      <c r="N31" s="111"/>
      <c r="R31" s="22"/>
    </row>
    <row r="32" spans="1:18" ht="12.75">
      <c r="A32" s="93"/>
      <c r="B32" s="4"/>
      <c r="C32" s="4"/>
      <c r="D32" s="4"/>
      <c r="E32" s="14"/>
      <c r="F32" s="14"/>
      <c r="G32" s="14"/>
      <c r="H32" s="14"/>
      <c r="I32" s="2"/>
      <c r="L32" s="142"/>
      <c r="M32" s="111"/>
      <c r="N32" s="111"/>
      <c r="R32" s="22"/>
    </row>
    <row r="33" spans="1:18" ht="13.5" thickBot="1">
      <c r="A33" s="93"/>
      <c r="B33" s="4" t="s">
        <v>159</v>
      </c>
      <c r="C33" s="4"/>
      <c r="D33" s="4"/>
      <c r="E33" s="86">
        <f>E31+E23</f>
        <v>100088.323</v>
      </c>
      <c r="F33" s="14"/>
      <c r="G33" s="86">
        <f>G31+G23</f>
        <v>95372.162</v>
      </c>
      <c r="H33" s="14"/>
      <c r="I33" s="2"/>
      <c r="L33" s="142"/>
      <c r="M33" s="111"/>
      <c r="N33" s="111"/>
      <c r="R33" s="22"/>
    </row>
    <row r="34" spans="1:18" ht="12.75">
      <c r="A34" s="93"/>
      <c r="B34" s="4"/>
      <c r="C34" s="4"/>
      <c r="D34" s="4"/>
      <c r="E34" s="14"/>
      <c r="F34" s="14"/>
      <c r="G34" s="14"/>
      <c r="H34" s="14"/>
      <c r="I34" s="2"/>
      <c r="L34" s="142"/>
      <c r="M34" s="111"/>
      <c r="N34" s="111"/>
      <c r="R34" s="23"/>
    </row>
    <row r="35" spans="1:18" ht="12.75">
      <c r="A35" s="93"/>
      <c r="B35" s="4"/>
      <c r="C35" s="4"/>
      <c r="D35" s="4"/>
      <c r="E35" s="14"/>
      <c r="F35" s="14"/>
      <c r="G35" s="14"/>
      <c r="H35" s="14"/>
      <c r="I35" s="2"/>
      <c r="L35" s="142"/>
      <c r="M35" s="111"/>
      <c r="N35" s="111"/>
      <c r="R35" s="22"/>
    </row>
    <row r="36" spans="1:18" ht="12.75">
      <c r="A36" s="93"/>
      <c r="B36" s="18" t="s">
        <v>10</v>
      </c>
      <c r="C36" s="4"/>
      <c r="D36" s="4"/>
      <c r="E36" s="14"/>
      <c r="F36" s="14"/>
      <c r="G36" s="14"/>
      <c r="H36" s="14"/>
      <c r="I36" s="2"/>
      <c r="L36" s="142"/>
      <c r="M36" s="111"/>
      <c r="N36" s="111"/>
      <c r="R36" s="22"/>
    </row>
    <row r="37" spans="1:18" ht="12.75">
      <c r="A37" s="93"/>
      <c r="B37" s="4"/>
      <c r="C37" s="4"/>
      <c r="D37" s="4"/>
      <c r="E37" s="14"/>
      <c r="F37" s="14"/>
      <c r="G37" s="14"/>
      <c r="H37" s="14"/>
      <c r="I37" s="2"/>
      <c r="L37" s="142"/>
      <c r="M37" s="111"/>
      <c r="N37" s="111"/>
      <c r="R37" s="22"/>
    </row>
    <row r="38" spans="1:18" ht="12.75">
      <c r="A38" s="93"/>
      <c r="B38" s="4"/>
      <c r="C38" s="4" t="s">
        <v>11</v>
      </c>
      <c r="D38" s="185"/>
      <c r="E38" s="14">
        <v>52731.3</v>
      </c>
      <c r="F38" s="14"/>
      <c r="G38" s="14">
        <v>52731.3</v>
      </c>
      <c r="H38" s="14"/>
      <c r="I38" s="2"/>
      <c r="L38" s="142"/>
      <c r="M38" s="111"/>
      <c r="N38" s="111"/>
      <c r="R38" s="22"/>
    </row>
    <row r="39" spans="1:18" ht="12.75">
      <c r="A39" s="93"/>
      <c r="B39" s="4"/>
      <c r="C39" s="4" t="s">
        <v>12</v>
      </c>
      <c r="D39" s="4"/>
      <c r="E39" s="14">
        <f>50968.005-31482.494</f>
        <v>19485.511</v>
      </c>
      <c r="F39" s="14"/>
      <c r="G39" s="14">
        <f>47563.391-31482.494</f>
        <v>16080.897000000004</v>
      </c>
      <c r="H39" s="14"/>
      <c r="I39" s="2"/>
      <c r="L39" s="142"/>
      <c r="M39" s="111"/>
      <c r="N39" s="111"/>
      <c r="R39" s="22"/>
    </row>
    <row r="40" spans="1:18" ht="12.75">
      <c r="A40" s="93"/>
      <c r="B40" s="4"/>
      <c r="C40" s="4"/>
      <c r="D40" s="4"/>
      <c r="E40" s="14"/>
      <c r="F40" s="14"/>
      <c r="G40" s="14"/>
      <c r="H40" s="146"/>
      <c r="I40" s="2"/>
      <c r="L40" s="142"/>
      <c r="M40" s="111"/>
      <c r="N40" s="111"/>
      <c r="R40" s="22"/>
    </row>
    <row r="41" spans="1:18" ht="12.75">
      <c r="A41" s="93"/>
      <c r="B41" s="4" t="s">
        <v>160</v>
      </c>
      <c r="C41" s="4"/>
      <c r="D41" s="4"/>
      <c r="E41" s="17">
        <f>SUM(E38:E39)</f>
        <v>72216.811</v>
      </c>
      <c r="F41" s="14"/>
      <c r="G41" s="17">
        <f>SUM(G38:G39)</f>
        <v>68812.19700000001</v>
      </c>
      <c r="H41" s="146"/>
      <c r="I41" s="2"/>
      <c r="L41" s="142"/>
      <c r="M41" s="111"/>
      <c r="N41" s="111"/>
      <c r="R41" s="22"/>
    </row>
    <row r="42" spans="1:18" ht="12.75">
      <c r="A42" s="93"/>
      <c r="B42" s="4"/>
      <c r="C42" s="4"/>
      <c r="D42" s="4"/>
      <c r="E42" s="14"/>
      <c r="F42" s="14"/>
      <c r="G42" s="14"/>
      <c r="H42" s="14"/>
      <c r="I42" s="2"/>
      <c r="L42" s="142"/>
      <c r="M42" s="111"/>
      <c r="N42" s="111"/>
      <c r="R42" s="22"/>
    </row>
    <row r="43" spans="1:18" ht="12.75">
      <c r="A43" s="93"/>
      <c r="B43" s="4"/>
      <c r="C43" s="4"/>
      <c r="D43" s="4"/>
      <c r="E43" s="14"/>
      <c r="F43" s="14"/>
      <c r="G43" s="14"/>
      <c r="H43" s="14"/>
      <c r="I43" s="2"/>
      <c r="L43" s="142"/>
      <c r="M43" s="111"/>
      <c r="N43" s="111"/>
      <c r="R43" s="22"/>
    </row>
    <row r="44" spans="1:18" ht="12.75">
      <c r="A44" s="93"/>
      <c r="B44" s="12" t="s">
        <v>13</v>
      </c>
      <c r="C44" s="4"/>
      <c r="D44" s="4"/>
      <c r="E44" s="14"/>
      <c r="F44" s="14"/>
      <c r="G44" s="14"/>
      <c r="H44" s="14"/>
      <c r="I44" s="2"/>
      <c r="L44" s="142"/>
      <c r="M44" s="111"/>
      <c r="N44" s="111"/>
      <c r="R44" s="22"/>
    </row>
    <row r="45" spans="1:18" ht="12.75">
      <c r="A45" s="93"/>
      <c r="B45" s="4"/>
      <c r="C45" s="4" t="s">
        <v>14</v>
      </c>
      <c r="D45" s="4"/>
      <c r="E45" s="14">
        <v>1946.403</v>
      </c>
      <c r="F45" s="14"/>
      <c r="G45" s="14">
        <v>2159.156</v>
      </c>
      <c r="H45" s="14"/>
      <c r="I45" s="2"/>
      <c r="L45" s="142"/>
      <c r="M45" s="111"/>
      <c r="N45" s="111"/>
      <c r="R45" s="22"/>
    </row>
    <row r="46" spans="1:18" ht="12.75">
      <c r="A46" s="93"/>
      <c r="B46" s="4"/>
      <c r="C46" s="4" t="s">
        <v>15</v>
      </c>
      <c r="D46" s="4"/>
      <c r="E46" s="14">
        <v>962.215</v>
      </c>
      <c r="F46" s="14"/>
      <c r="G46" s="14">
        <v>962.215</v>
      </c>
      <c r="H46" s="14"/>
      <c r="I46" s="2"/>
      <c r="L46" s="142"/>
      <c r="M46" s="111"/>
      <c r="N46" s="111"/>
      <c r="R46" s="22"/>
    </row>
    <row r="47" spans="1:18" ht="12.75">
      <c r="A47" s="93"/>
      <c r="B47" s="4"/>
      <c r="C47" s="4"/>
      <c r="D47" s="4"/>
      <c r="E47" s="17">
        <f>SUM(E45:E46)</f>
        <v>2908.618</v>
      </c>
      <c r="F47" s="14"/>
      <c r="G47" s="17">
        <f>SUM(G45:G46)</f>
        <v>3121.371</v>
      </c>
      <c r="H47" s="14"/>
      <c r="I47" s="2"/>
      <c r="L47" s="142"/>
      <c r="M47" s="111"/>
      <c r="N47" s="111"/>
      <c r="R47" s="22"/>
    </row>
    <row r="48" spans="1:18" ht="12.75">
      <c r="A48" s="93"/>
      <c r="B48" s="12" t="s">
        <v>16</v>
      </c>
      <c r="C48" s="4"/>
      <c r="D48" s="4"/>
      <c r="E48" s="14"/>
      <c r="F48" s="14"/>
      <c r="G48" s="14"/>
      <c r="H48" s="14"/>
      <c r="I48" s="2"/>
      <c r="L48" s="142"/>
      <c r="M48" s="111"/>
      <c r="N48" s="111"/>
      <c r="R48" s="22"/>
    </row>
    <row r="49" spans="1:18" ht="12.75">
      <c r="A49" s="93"/>
      <c r="B49" s="4"/>
      <c r="C49" s="4" t="s">
        <v>17</v>
      </c>
      <c r="D49" s="13"/>
      <c r="E49" s="14">
        <v>23973.088</v>
      </c>
      <c r="F49" s="14"/>
      <c r="G49" s="14">
        <v>22494.209</v>
      </c>
      <c r="H49" s="14"/>
      <c r="I49" s="3">
        <f>+E49-G49</f>
        <v>1478.8790000000008</v>
      </c>
      <c r="L49" s="142">
        <v>6809</v>
      </c>
      <c r="M49" s="111"/>
      <c r="N49" s="111"/>
      <c r="R49" s="22"/>
    </row>
    <row r="50" spans="1:18" ht="12.75">
      <c r="A50" s="93"/>
      <c r="B50" s="16"/>
      <c r="C50" s="4" t="s">
        <v>18</v>
      </c>
      <c r="D50" s="13" t="s">
        <v>151</v>
      </c>
      <c r="E50" s="14">
        <v>800.989</v>
      </c>
      <c r="F50" s="14"/>
      <c r="G50" s="14">
        <v>812.33</v>
      </c>
      <c r="H50" s="14"/>
      <c r="I50" s="3">
        <f>+E50-G50</f>
        <v>-11.341000000000008</v>
      </c>
      <c r="L50" s="142">
        <v>11594.745</v>
      </c>
      <c r="M50" s="111"/>
      <c r="N50" s="111"/>
      <c r="R50" s="22"/>
    </row>
    <row r="51" spans="1:18" ht="12.75">
      <c r="A51" s="93"/>
      <c r="B51" s="16"/>
      <c r="C51" s="4" t="s">
        <v>150</v>
      </c>
      <c r="D51" s="13"/>
      <c r="E51" s="14">
        <v>188.818</v>
      </c>
      <c r="F51" s="14"/>
      <c r="G51" s="14">
        <v>132.055</v>
      </c>
      <c r="H51" s="14"/>
      <c r="I51" s="3"/>
      <c r="L51" s="142"/>
      <c r="M51" s="111"/>
      <c r="N51" s="111"/>
      <c r="R51" s="22"/>
    </row>
    <row r="52" spans="1:18" ht="12.75">
      <c r="A52" s="93"/>
      <c r="B52" s="4"/>
      <c r="C52" s="4"/>
      <c r="D52" s="4"/>
      <c r="E52" s="17">
        <f>SUM(E49:E51)</f>
        <v>24962.895</v>
      </c>
      <c r="F52" s="14"/>
      <c r="G52" s="17">
        <f>SUM(G49:G51)</f>
        <v>23438.594</v>
      </c>
      <c r="H52" s="14"/>
      <c r="I52" s="2"/>
      <c r="L52" s="142"/>
      <c r="M52" s="111"/>
      <c r="N52" s="111"/>
      <c r="R52" s="22"/>
    </row>
    <row r="53" spans="1:18" ht="12.75">
      <c r="A53" s="93"/>
      <c r="B53" s="4"/>
      <c r="C53" s="4"/>
      <c r="D53" s="4"/>
      <c r="E53" s="14"/>
      <c r="F53" s="14"/>
      <c r="G53" s="14"/>
      <c r="H53" s="14"/>
      <c r="I53" s="2"/>
      <c r="L53" s="142">
        <v>18403.745000000003</v>
      </c>
      <c r="M53" s="111"/>
      <c r="N53" s="111"/>
      <c r="R53" s="22"/>
    </row>
    <row r="54" spans="1:18" ht="12.75">
      <c r="A54" s="93"/>
      <c r="B54" s="4" t="s">
        <v>157</v>
      </c>
      <c r="C54" s="4"/>
      <c r="D54" s="4"/>
      <c r="E54" s="136">
        <f>E47+E52</f>
        <v>27871.513</v>
      </c>
      <c r="F54" s="14"/>
      <c r="G54" s="136">
        <f>G47+G52</f>
        <v>26559.965</v>
      </c>
      <c r="H54" s="14"/>
      <c r="I54" s="2"/>
      <c r="L54" s="142"/>
      <c r="M54" s="111"/>
      <c r="N54" s="111"/>
      <c r="R54" s="22"/>
    </row>
    <row r="55" spans="1:18" ht="12.75">
      <c r="A55" s="93"/>
      <c r="B55" s="4"/>
      <c r="C55" s="4"/>
      <c r="D55" s="4"/>
      <c r="E55" s="14"/>
      <c r="F55" s="14"/>
      <c r="G55" s="14"/>
      <c r="H55" s="14"/>
      <c r="I55" s="2"/>
      <c r="L55" s="142"/>
      <c r="M55" s="111"/>
      <c r="N55" s="111"/>
      <c r="R55" s="22"/>
    </row>
    <row r="56" spans="1:18" ht="13.5" thickBot="1">
      <c r="A56" s="93"/>
      <c r="B56" s="4" t="s">
        <v>158</v>
      </c>
      <c r="C56" s="4"/>
      <c r="D56" s="4"/>
      <c r="E56" s="86">
        <f>E41+E47+E52</f>
        <v>100088.32400000001</v>
      </c>
      <c r="F56" s="14"/>
      <c r="G56" s="86">
        <f>G41+G47+G52</f>
        <v>95372.16200000001</v>
      </c>
      <c r="H56" s="14"/>
      <c r="I56" s="2"/>
      <c r="L56" s="142"/>
      <c r="M56" s="111"/>
      <c r="N56" s="111"/>
      <c r="R56" s="22"/>
    </row>
    <row r="57" spans="1:18" ht="12.75">
      <c r="A57" s="93"/>
      <c r="B57" s="4"/>
      <c r="C57" s="4"/>
      <c r="D57" s="4"/>
      <c r="E57" s="14"/>
      <c r="F57" s="14"/>
      <c r="G57" s="14"/>
      <c r="H57" s="14"/>
      <c r="I57" s="3">
        <f>+E57-G57</f>
        <v>0</v>
      </c>
      <c r="L57" s="142">
        <v>18819.254999999997</v>
      </c>
      <c r="M57" s="111"/>
      <c r="N57" s="111"/>
      <c r="R57" s="22"/>
    </row>
    <row r="58" spans="1:18" ht="12.75">
      <c r="A58" s="93"/>
      <c r="B58" s="4"/>
      <c r="C58" s="4"/>
      <c r="D58" s="4"/>
      <c r="E58" s="14"/>
      <c r="F58" s="14"/>
      <c r="G58" s="14"/>
      <c r="H58" s="14"/>
      <c r="I58" s="2"/>
      <c r="L58" s="142"/>
      <c r="M58" s="111"/>
      <c r="N58" s="111"/>
      <c r="R58" s="22"/>
    </row>
    <row r="59" spans="1:18" ht="13.5" thickBot="1">
      <c r="A59" s="93"/>
      <c r="B59" s="4" t="s">
        <v>179</v>
      </c>
      <c r="C59" s="4"/>
      <c r="D59" s="4"/>
      <c r="E59" s="19">
        <f>E41/(+E38*2)</f>
        <v>0.6847622853978567</v>
      </c>
      <c r="F59" s="14"/>
      <c r="G59" s="19">
        <f>G41/(+G38*2)</f>
        <v>0.65247961836708</v>
      </c>
      <c r="H59" s="14"/>
      <c r="I59" s="2"/>
      <c r="L59" s="142"/>
      <c r="M59" s="111"/>
      <c r="N59" s="111"/>
      <c r="R59" s="22"/>
    </row>
    <row r="60" spans="1:18" ht="12.75">
      <c r="A60" s="93"/>
      <c r="B60" s="4"/>
      <c r="C60" s="4"/>
      <c r="D60" s="4"/>
      <c r="E60" s="14"/>
      <c r="F60" s="14"/>
      <c r="G60" s="14"/>
      <c r="H60" s="14"/>
      <c r="I60" s="2"/>
      <c r="L60" s="142"/>
      <c r="M60" s="111"/>
      <c r="N60" s="111"/>
      <c r="R60" s="22"/>
    </row>
    <row r="61" spans="1:18" ht="33" customHeight="1">
      <c r="A61" s="214" t="s">
        <v>195</v>
      </c>
      <c r="B61" s="215"/>
      <c r="C61" s="215"/>
      <c r="D61" s="215"/>
      <c r="E61" s="215"/>
      <c r="F61" s="215"/>
      <c r="G61" s="215"/>
      <c r="H61" s="215"/>
      <c r="I61" s="150"/>
      <c r="L61" s="142"/>
      <c r="M61" s="111"/>
      <c r="N61" s="111"/>
      <c r="R61" s="22"/>
    </row>
    <row r="62" spans="1:18" ht="14.25" customHeight="1">
      <c r="A62" s="137"/>
      <c r="B62" s="138"/>
      <c r="C62" s="138"/>
      <c r="D62" s="138"/>
      <c r="E62" s="162"/>
      <c r="F62" s="138"/>
      <c r="G62" s="138"/>
      <c r="H62" s="138"/>
      <c r="I62" s="150"/>
      <c r="L62" s="142"/>
      <c r="M62" s="111"/>
      <c r="N62" s="111"/>
      <c r="R62" s="22"/>
    </row>
    <row r="63" spans="1:18" ht="13.5" thickBot="1">
      <c r="A63" s="94"/>
      <c r="B63" s="95"/>
      <c r="C63" s="209">
        <v>1</v>
      </c>
      <c r="D63" s="209"/>
      <c r="E63" s="209"/>
      <c r="F63" s="209"/>
      <c r="G63" s="209"/>
      <c r="H63" s="209"/>
      <c r="I63" s="95"/>
      <c r="J63" s="114"/>
      <c r="K63" s="114"/>
      <c r="L63" s="145"/>
      <c r="M63" s="151"/>
      <c r="N63" s="151"/>
      <c r="R63" s="22"/>
    </row>
    <row r="64" spans="9:18" ht="12.75">
      <c r="I64" s="4"/>
      <c r="M64" s="4"/>
      <c r="R64" s="22"/>
    </row>
    <row r="65" spans="9:18" ht="12.75">
      <c r="I65" s="4"/>
      <c r="M65" s="4"/>
      <c r="R65" s="22"/>
    </row>
    <row r="66" spans="9:18" ht="12.75">
      <c r="I66" s="4"/>
      <c r="M66" s="4"/>
      <c r="R66" s="22"/>
    </row>
    <row r="67" spans="9:18" ht="12.75">
      <c r="I67" s="4"/>
      <c r="M67" s="4"/>
      <c r="R67" s="22"/>
    </row>
    <row r="68" spans="9:13" ht="12.75">
      <c r="I68" s="4"/>
      <c r="M68" s="4"/>
    </row>
    <row r="69" spans="9:13" ht="12.75">
      <c r="I69" s="4"/>
      <c r="M69" s="4"/>
    </row>
    <row r="70" spans="9:13" ht="12.75">
      <c r="I70" s="4"/>
      <c r="M70" s="4"/>
    </row>
    <row r="71" spans="9:13" ht="12.75">
      <c r="I71" s="4"/>
      <c r="M71" s="4"/>
    </row>
    <row r="72" spans="9:13" ht="12.75">
      <c r="I72" s="4"/>
      <c r="M72" s="4"/>
    </row>
    <row r="73" spans="9:13" ht="12.75">
      <c r="I73" s="4"/>
      <c r="M73" s="4"/>
    </row>
    <row r="74" spans="9:13" ht="12.75">
      <c r="I74" s="4"/>
      <c r="M74" s="4"/>
    </row>
  </sheetData>
  <sheetProtection/>
  <mergeCells count="8">
    <mergeCell ref="C63:H63"/>
    <mergeCell ref="B5:L5"/>
    <mergeCell ref="R14:R15"/>
    <mergeCell ref="A61:H61"/>
    <mergeCell ref="B8:H8"/>
    <mergeCell ref="B9:H9"/>
    <mergeCell ref="B6:H6"/>
    <mergeCell ref="B7:H7"/>
  </mergeCells>
  <printOptions verticalCentered="1"/>
  <pageMargins left="0.55" right="0.25" top="0.28" bottom="0.15" header="0.11" footer="0.2"/>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D55"/>
  <sheetViews>
    <sheetView zoomScalePageLayoutView="0" workbookViewId="0" topLeftCell="A4">
      <selection activeCell="D25" sqref="D25"/>
    </sheetView>
  </sheetViews>
  <sheetFormatPr defaultColWidth="8.875" defaultRowHeight="13.5" customHeight="1"/>
  <cols>
    <col min="1" max="1" width="4.25390625" style="21" customWidth="1"/>
    <col min="2" max="2" width="3.75390625" style="22" customWidth="1"/>
    <col min="3" max="3" width="1.75390625" style="22" customWidth="1"/>
    <col min="4" max="4" width="32.125" style="22" customWidth="1"/>
    <col min="5" max="5" width="14.00390625" style="128" customWidth="1"/>
    <col min="6" max="6" width="1.75390625" style="31" customWidth="1"/>
    <col min="7" max="7" width="13.375" style="128" customWidth="1"/>
    <col min="8" max="8" width="1.75390625" style="31" customWidth="1"/>
    <col min="9" max="9" width="13.875" style="128" customWidth="1"/>
    <col min="10" max="10" width="1.75390625" style="31" customWidth="1"/>
    <col min="11" max="11" width="13.375" style="128" customWidth="1"/>
    <col min="12" max="12" width="6.75390625" style="22" customWidth="1"/>
    <col min="13" max="13" width="9.875" style="3" customWidth="1"/>
    <col min="14" max="14" width="2.00390625" style="23" customWidth="1"/>
    <col min="15" max="15" width="9.875" style="3" customWidth="1"/>
    <col min="16" max="16" width="2.00390625" style="23" customWidth="1"/>
    <col min="17" max="17" width="8.875" style="23" customWidth="1"/>
    <col min="18" max="18" width="1.75390625" style="23" customWidth="1"/>
    <col min="19" max="56" width="8.875" style="23" customWidth="1"/>
    <col min="57" max="16384" width="8.875" style="22" customWidth="1"/>
  </cols>
  <sheetData>
    <row r="1" spans="1:12" ht="13.5" customHeight="1">
      <c r="A1" s="96"/>
      <c r="B1" s="97"/>
      <c r="C1" s="97"/>
      <c r="D1" s="97"/>
      <c r="E1" s="127"/>
      <c r="F1" s="127"/>
      <c r="G1" s="127"/>
      <c r="H1" s="127"/>
      <c r="I1" s="127"/>
      <c r="J1" s="127"/>
      <c r="K1" s="127"/>
      <c r="L1" s="98"/>
    </row>
    <row r="2" spans="1:12" ht="13.5" customHeight="1">
      <c r="A2" s="99"/>
      <c r="B2" s="23"/>
      <c r="C2" s="23"/>
      <c r="D2" s="23"/>
      <c r="E2" s="31"/>
      <c r="G2" s="31"/>
      <c r="I2" s="31"/>
      <c r="K2" s="31"/>
      <c r="L2" s="100"/>
    </row>
    <row r="3" spans="1:56" s="26" customFormat="1" ht="13.5" customHeight="1">
      <c r="A3" s="219"/>
      <c r="B3" s="220"/>
      <c r="C3" s="220"/>
      <c r="D3" s="220"/>
      <c r="E3" s="220"/>
      <c r="F3" s="220"/>
      <c r="G3" s="220"/>
      <c r="H3" s="220"/>
      <c r="I3" s="220"/>
      <c r="J3" s="220"/>
      <c r="K3" s="220"/>
      <c r="L3" s="221"/>
      <c r="M3" s="24"/>
      <c r="N3" s="25"/>
      <c r="O3" s="24"/>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row>
    <row r="4" spans="1:12" ht="13.5" customHeight="1">
      <c r="A4" s="222"/>
      <c r="B4" s="223"/>
      <c r="C4" s="223"/>
      <c r="D4" s="223"/>
      <c r="E4" s="223"/>
      <c r="F4" s="223"/>
      <c r="G4" s="223"/>
      <c r="H4" s="223"/>
      <c r="I4" s="223"/>
      <c r="J4" s="223"/>
      <c r="K4" s="223"/>
      <c r="L4" s="224"/>
    </row>
    <row r="5" spans="1:12" ht="13.5" customHeight="1">
      <c r="A5" s="222"/>
      <c r="B5" s="223"/>
      <c r="C5" s="223"/>
      <c r="D5" s="223"/>
      <c r="E5" s="223"/>
      <c r="F5" s="223"/>
      <c r="G5" s="223"/>
      <c r="H5" s="223"/>
      <c r="I5" s="223"/>
      <c r="J5" s="223"/>
      <c r="K5" s="223"/>
      <c r="L5" s="224"/>
    </row>
    <row r="6" spans="1:12" ht="13.5" customHeight="1">
      <c r="A6" s="222"/>
      <c r="B6" s="223"/>
      <c r="C6" s="223"/>
      <c r="D6" s="223"/>
      <c r="E6" s="223"/>
      <c r="F6" s="223"/>
      <c r="G6" s="223"/>
      <c r="H6" s="223"/>
      <c r="I6" s="223"/>
      <c r="J6" s="223"/>
      <c r="K6" s="223"/>
      <c r="L6" s="224"/>
    </row>
    <row r="7" spans="1:12" ht="13.5" customHeight="1">
      <c r="A7" s="101"/>
      <c r="B7" s="6"/>
      <c r="C7" s="6"/>
      <c r="D7" s="6"/>
      <c r="E7" s="126"/>
      <c r="F7" s="126"/>
      <c r="G7" s="126"/>
      <c r="H7" s="126"/>
      <c r="I7" s="126"/>
      <c r="J7" s="126"/>
      <c r="K7" s="126"/>
      <c r="L7" s="92"/>
    </row>
    <row r="8" spans="1:12" ht="13.5" customHeight="1">
      <c r="A8" s="101"/>
      <c r="B8" s="210" t="s">
        <v>152</v>
      </c>
      <c r="C8" s="211"/>
      <c r="D8" s="211"/>
      <c r="E8" s="211"/>
      <c r="F8" s="211"/>
      <c r="G8" s="211"/>
      <c r="H8" s="211"/>
      <c r="I8" s="211"/>
      <c r="J8" s="211"/>
      <c r="K8" s="211"/>
      <c r="L8" s="212"/>
    </row>
    <row r="9" spans="1:56" ht="13.5" customHeight="1">
      <c r="A9" s="108"/>
      <c r="B9" s="106"/>
      <c r="C9" s="106"/>
      <c r="D9" s="220" t="s">
        <v>172</v>
      </c>
      <c r="E9" s="220"/>
      <c r="F9" s="220"/>
      <c r="G9" s="220"/>
      <c r="H9" s="220"/>
      <c r="I9" s="220"/>
      <c r="J9" s="220"/>
      <c r="K9" s="220"/>
      <c r="L9" s="221"/>
      <c r="M9" s="23"/>
      <c r="N9" s="22"/>
      <c r="O9" s="23"/>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row>
    <row r="10" spans="1:56" ht="13.5" customHeight="1">
      <c r="A10" s="108"/>
      <c r="B10" s="106"/>
      <c r="C10" s="106"/>
      <c r="D10" s="220" t="s">
        <v>173</v>
      </c>
      <c r="E10" s="220"/>
      <c r="F10" s="220"/>
      <c r="G10" s="220"/>
      <c r="H10" s="220"/>
      <c r="I10" s="220"/>
      <c r="J10" s="220"/>
      <c r="K10" s="220"/>
      <c r="L10" s="221"/>
      <c r="M10" s="23"/>
      <c r="N10" s="22"/>
      <c r="O10" s="23"/>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row>
    <row r="11" spans="1:12" ht="13.5" customHeight="1">
      <c r="A11" s="101"/>
      <c r="B11" s="210" t="s">
        <v>196</v>
      </c>
      <c r="C11" s="211"/>
      <c r="D11" s="211"/>
      <c r="E11" s="211"/>
      <c r="F11" s="211"/>
      <c r="G11" s="211"/>
      <c r="H11" s="211"/>
      <c r="I11" s="211"/>
      <c r="J11" s="211"/>
      <c r="K11" s="211"/>
      <c r="L11" s="212"/>
    </row>
    <row r="12" spans="1:12" ht="13.5" customHeight="1">
      <c r="A12" s="108"/>
      <c r="B12" s="210" t="s">
        <v>192</v>
      </c>
      <c r="C12" s="211"/>
      <c r="D12" s="211"/>
      <c r="E12" s="211"/>
      <c r="F12" s="211"/>
      <c r="G12" s="211"/>
      <c r="H12" s="211"/>
      <c r="I12" s="211"/>
      <c r="J12" s="211"/>
      <c r="K12" s="211"/>
      <c r="L12" s="212"/>
    </row>
    <row r="13" spans="1:12" ht="13.5" customHeight="1">
      <c r="A13" s="108"/>
      <c r="B13" s="210" t="s">
        <v>19</v>
      </c>
      <c r="C13" s="210"/>
      <c r="D13" s="210"/>
      <c r="E13" s="210"/>
      <c r="F13" s="210"/>
      <c r="G13" s="210"/>
      <c r="H13" s="210"/>
      <c r="I13" s="210"/>
      <c r="J13" s="210"/>
      <c r="K13" s="210"/>
      <c r="L13" s="218"/>
    </row>
    <row r="14" spans="1:12" ht="13.5" customHeight="1">
      <c r="A14" s="102"/>
      <c r="B14" s="27"/>
      <c r="C14" s="27"/>
      <c r="D14" s="27"/>
      <c r="E14" s="163"/>
      <c r="F14" s="163"/>
      <c r="G14" s="163"/>
      <c r="H14" s="163"/>
      <c r="I14" s="163"/>
      <c r="J14" s="163"/>
      <c r="K14" s="163"/>
      <c r="L14" s="134"/>
    </row>
    <row r="15" spans="1:12" ht="13.5" customHeight="1">
      <c r="A15" s="99"/>
      <c r="B15" s="23"/>
      <c r="C15" s="23"/>
      <c r="D15" s="23"/>
      <c r="E15" s="225" t="s">
        <v>168</v>
      </c>
      <c r="F15" s="225"/>
      <c r="G15" s="225"/>
      <c r="H15" s="153"/>
      <c r="I15" s="225" t="s">
        <v>170</v>
      </c>
      <c r="J15" s="225"/>
      <c r="K15" s="225"/>
      <c r="L15" s="100"/>
    </row>
    <row r="16" spans="1:56" s="30" customFormat="1" ht="13.5" customHeight="1">
      <c r="A16" s="91"/>
      <c r="B16" s="28"/>
      <c r="C16" s="28"/>
      <c r="D16" s="29"/>
      <c r="E16" s="229" t="s">
        <v>20</v>
      </c>
      <c r="F16" s="229"/>
      <c r="G16" s="229"/>
      <c r="H16" s="153"/>
      <c r="I16" s="229" t="s">
        <v>20</v>
      </c>
      <c r="J16" s="229"/>
      <c r="K16" s="229"/>
      <c r="L16" s="103"/>
      <c r="M16" s="10"/>
      <c r="N16" s="28"/>
      <c r="O16" s="10"/>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row>
    <row r="17" spans="1:56" s="30" customFormat="1" ht="13.5" customHeight="1">
      <c r="A17" s="91"/>
      <c r="B17" s="28"/>
      <c r="C17" s="28"/>
      <c r="D17" s="28"/>
      <c r="E17" s="230">
        <v>40268</v>
      </c>
      <c r="F17" s="230"/>
      <c r="G17" s="230"/>
      <c r="H17" s="126"/>
      <c r="I17" s="231">
        <v>40268</v>
      </c>
      <c r="J17" s="230"/>
      <c r="K17" s="230"/>
      <c r="L17" s="103"/>
      <c r="M17" s="10"/>
      <c r="N17" s="28"/>
      <c r="O17" s="10"/>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row>
    <row r="18" spans="1:12" ht="13.5" customHeight="1">
      <c r="A18" s="99"/>
      <c r="B18" s="23"/>
      <c r="C18" s="23"/>
      <c r="D18" s="23"/>
      <c r="E18" s="164" t="s">
        <v>201</v>
      </c>
      <c r="F18" s="165"/>
      <c r="G18" s="164" t="s">
        <v>175</v>
      </c>
      <c r="H18" s="153"/>
      <c r="I18" s="165" t="str">
        <f>+E18</f>
        <v>2010</v>
      </c>
      <c r="J18" s="165"/>
      <c r="K18" s="165" t="str">
        <f>+G18</f>
        <v>2009</v>
      </c>
      <c r="L18" s="100"/>
    </row>
    <row r="19" spans="1:12" ht="13.5" customHeight="1">
      <c r="A19" s="99"/>
      <c r="B19" s="23"/>
      <c r="C19" s="23"/>
      <c r="D19" s="23"/>
      <c r="E19" s="126" t="s">
        <v>2</v>
      </c>
      <c r="F19" s="126"/>
      <c r="G19" s="126" t="s">
        <v>2</v>
      </c>
      <c r="H19" s="153"/>
      <c r="I19" s="126" t="s">
        <v>2</v>
      </c>
      <c r="J19" s="126"/>
      <c r="K19" s="126" t="s">
        <v>2</v>
      </c>
      <c r="L19" s="100"/>
    </row>
    <row r="20" spans="1:12" ht="13.5" customHeight="1">
      <c r="A20" s="99"/>
      <c r="B20" s="23"/>
      <c r="C20" s="23"/>
      <c r="D20" s="23"/>
      <c r="E20" s="126"/>
      <c r="F20" s="126"/>
      <c r="G20" s="166"/>
      <c r="H20" s="153"/>
      <c r="I20" s="126"/>
      <c r="J20" s="126"/>
      <c r="K20" s="31"/>
      <c r="L20" s="100"/>
    </row>
    <row r="21" spans="1:19" ht="13.5" customHeight="1" thickBot="1">
      <c r="A21" s="99"/>
      <c r="B21" s="23" t="s">
        <v>21</v>
      </c>
      <c r="C21" s="23"/>
      <c r="D21" s="23"/>
      <c r="E21" s="167">
        <v>28882.069</v>
      </c>
      <c r="F21" s="3"/>
      <c r="G21" s="167">
        <v>21293</v>
      </c>
      <c r="H21" s="3"/>
      <c r="I21" s="167">
        <f>+E21</f>
        <v>28882.069</v>
      </c>
      <c r="J21" s="3"/>
      <c r="K21" s="167">
        <f>+G21</f>
        <v>21293</v>
      </c>
      <c r="L21" s="100"/>
      <c r="N21" s="3"/>
      <c r="P21" s="3"/>
      <c r="Q21" s="3"/>
      <c r="R21" s="3"/>
      <c r="S21" s="3"/>
    </row>
    <row r="22" spans="1:19" ht="13.5" customHeight="1" thickTop="1">
      <c r="A22" s="99"/>
      <c r="B22" s="23"/>
      <c r="C22" s="23"/>
      <c r="D22" s="23"/>
      <c r="E22" s="3"/>
      <c r="F22" s="3"/>
      <c r="G22" s="3"/>
      <c r="H22" s="3"/>
      <c r="I22" s="3"/>
      <c r="J22" s="3"/>
      <c r="K22" s="3"/>
      <c r="L22" s="100"/>
      <c r="N22" s="3"/>
      <c r="P22" s="3"/>
      <c r="Q22" s="3"/>
      <c r="R22" s="3"/>
      <c r="S22" s="3"/>
    </row>
    <row r="23" spans="1:19" ht="13.5" customHeight="1">
      <c r="A23" s="99"/>
      <c r="B23" s="23" t="s">
        <v>161</v>
      </c>
      <c r="C23" s="23"/>
      <c r="D23" s="23"/>
      <c r="E23" s="3">
        <f>4104.245-197.55166-28</f>
        <v>3878.69334</v>
      </c>
      <c r="F23" s="3"/>
      <c r="G23" s="3">
        <v>2856</v>
      </c>
      <c r="H23" s="3"/>
      <c r="I23" s="3">
        <f>+E23</f>
        <v>3878.69334</v>
      </c>
      <c r="J23" s="3"/>
      <c r="K23" s="3">
        <v>2856</v>
      </c>
      <c r="L23" s="100"/>
      <c r="N23" s="3"/>
      <c r="P23" s="3"/>
      <c r="Q23" s="3"/>
      <c r="R23" s="3"/>
      <c r="S23" s="3"/>
    </row>
    <row r="24" spans="1:19" ht="13.5" customHeight="1">
      <c r="A24" s="99"/>
      <c r="B24" s="23"/>
      <c r="C24" s="23"/>
      <c r="D24" s="23"/>
      <c r="E24" s="3"/>
      <c r="F24" s="3"/>
      <c r="G24" s="3"/>
      <c r="H24" s="3"/>
      <c r="I24" s="3"/>
      <c r="J24" s="3"/>
      <c r="K24" s="3"/>
      <c r="L24" s="100"/>
      <c r="N24" s="3"/>
      <c r="P24" s="3"/>
      <c r="Q24" s="3"/>
      <c r="R24" s="3"/>
      <c r="S24" s="3"/>
    </row>
    <row r="25" spans="1:19" ht="13.5" customHeight="1">
      <c r="A25" s="99"/>
      <c r="B25" s="23" t="s">
        <v>22</v>
      </c>
      <c r="C25" s="23"/>
      <c r="D25" s="23"/>
      <c r="E25" s="3">
        <v>-42.92</v>
      </c>
      <c r="F25" s="3"/>
      <c r="G25" s="3">
        <v>-262</v>
      </c>
      <c r="H25" s="2"/>
      <c r="I25" s="3">
        <v>-42.92</v>
      </c>
      <c r="J25" s="3"/>
      <c r="K25" s="3">
        <v>-262</v>
      </c>
      <c r="L25" s="100"/>
      <c r="N25" s="3"/>
      <c r="P25" s="3"/>
      <c r="Q25" s="3"/>
      <c r="R25" s="3"/>
      <c r="S25" s="3"/>
    </row>
    <row r="26" spans="1:56" s="128" customFormat="1" ht="13.5" customHeight="1">
      <c r="A26" s="192"/>
      <c r="B26" s="31" t="s">
        <v>23</v>
      </c>
      <c r="C26" s="31"/>
      <c r="D26" s="31"/>
      <c r="E26" s="3">
        <v>197.55166</v>
      </c>
      <c r="F26" s="3"/>
      <c r="G26" s="3">
        <v>200</v>
      </c>
      <c r="H26" s="3"/>
      <c r="I26" s="3">
        <f>+E26</f>
        <v>197.55166</v>
      </c>
      <c r="J26" s="3"/>
      <c r="K26" s="3">
        <v>200</v>
      </c>
      <c r="L26" s="193"/>
      <c r="M26" s="3"/>
      <c r="N26" s="3"/>
      <c r="O26" s="3"/>
      <c r="P26" s="3"/>
      <c r="Q26" s="3"/>
      <c r="R26" s="3"/>
      <c r="S26" s="3"/>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row>
    <row r="27" spans="1:19" ht="13.5" customHeight="1">
      <c r="A27" s="99"/>
      <c r="B27" s="23"/>
      <c r="C27" s="23"/>
      <c r="D27" s="23"/>
      <c r="E27" s="3" t="s">
        <v>151</v>
      </c>
      <c r="F27" s="3"/>
      <c r="G27" s="3" t="s">
        <v>151</v>
      </c>
      <c r="H27" s="3"/>
      <c r="I27" s="3" t="s">
        <v>151</v>
      </c>
      <c r="J27" s="3"/>
      <c r="K27" s="3"/>
      <c r="L27" s="100"/>
      <c r="N27" s="3"/>
      <c r="P27" s="3"/>
      <c r="Q27" s="3"/>
      <c r="R27" s="3"/>
      <c r="S27" s="32"/>
    </row>
    <row r="28" spans="1:19" ht="13.5" customHeight="1">
      <c r="A28" s="99"/>
      <c r="B28" s="23" t="s">
        <v>162</v>
      </c>
      <c r="C28" s="23"/>
      <c r="D28" s="23"/>
      <c r="E28" s="33">
        <f>SUM(E23:E27)</f>
        <v>4033.325</v>
      </c>
      <c r="F28" s="3"/>
      <c r="G28" s="33">
        <f>SUM(G23:G27)</f>
        <v>2794</v>
      </c>
      <c r="H28" s="3"/>
      <c r="I28" s="33">
        <f>SUM(I23:I27)</f>
        <v>4033.325</v>
      </c>
      <c r="J28" s="3"/>
      <c r="K28" s="33">
        <f>SUM(K23:K27)</f>
        <v>2794</v>
      </c>
      <c r="L28" s="100"/>
      <c r="N28" s="3"/>
      <c r="P28" s="3"/>
      <c r="Q28" s="3"/>
      <c r="R28" s="3"/>
      <c r="S28" s="3"/>
    </row>
    <row r="29" spans="1:19" ht="13.5" customHeight="1">
      <c r="A29" s="99"/>
      <c r="B29" s="23"/>
      <c r="C29" s="23"/>
      <c r="D29" s="23"/>
      <c r="E29" s="3"/>
      <c r="F29" s="3"/>
      <c r="G29" s="3"/>
      <c r="H29" s="3"/>
      <c r="I29" s="3"/>
      <c r="J29" s="3"/>
      <c r="K29" s="3"/>
      <c r="L29" s="100"/>
      <c r="N29" s="3"/>
      <c r="P29" s="3"/>
      <c r="Q29" s="3"/>
      <c r="R29" s="3"/>
      <c r="S29" s="32"/>
    </row>
    <row r="30" spans="1:19" ht="13.5" customHeight="1">
      <c r="A30" s="99"/>
      <c r="B30" s="23" t="s">
        <v>24</v>
      </c>
      <c r="C30" s="23"/>
      <c r="D30" s="23"/>
      <c r="E30" s="3">
        <v>-628.981</v>
      </c>
      <c r="F30" s="3"/>
      <c r="G30" s="3">
        <v>-602</v>
      </c>
      <c r="H30" s="3"/>
      <c r="I30" s="3">
        <f>+E30</f>
        <v>-628.981</v>
      </c>
      <c r="J30" s="3"/>
      <c r="K30" s="3">
        <f>+G30</f>
        <v>-602</v>
      </c>
      <c r="L30" s="100"/>
      <c r="N30" s="3"/>
      <c r="P30" s="3"/>
      <c r="Q30" s="3"/>
      <c r="R30" s="3"/>
      <c r="S30" s="3"/>
    </row>
    <row r="31" spans="1:19" ht="13.5" customHeight="1">
      <c r="A31" s="99"/>
      <c r="B31" s="23"/>
      <c r="C31" s="23"/>
      <c r="D31" s="23"/>
      <c r="E31" s="168"/>
      <c r="F31" s="3"/>
      <c r="G31" s="168"/>
      <c r="H31" s="3"/>
      <c r="I31" s="168"/>
      <c r="J31" s="3"/>
      <c r="K31" s="168"/>
      <c r="L31" s="100"/>
      <c r="N31" s="3"/>
      <c r="P31" s="3"/>
      <c r="Q31" s="3"/>
      <c r="R31" s="3"/>
      <c r="S31" s="32"/>
    </row>
    <row r="32" spans="1:19" ht="13.5" customHeight="1">
      <c r="A32" s="99"/>
      <c r="B32" s="23" t="s">
        <v>202</v>
      </c>
      <c r="C32" s="23"/>
      <c r="D32" s="23"/>
      <c r="E32" s="3">
        <f>SUM(E28:E30)</f>
        <v>3404.344</v>
      </c>
      <c r="F32" s="3"/>
      <c r="G32" s="3">
        <f>SUM(G28:G30)</f>
        <v>2192</v>
      </c>
      <c r="H32" s="3"/>
      <c r="I32" s="3">
        <f>SUM(I28:I30)</f>
        <v>3404.344</v>
      </c>
      <c r="J32" s="3"/>
      <c r="K32" s="3">
        <f>SUM(K28:K30)</f>
        <v>2192</v>
      </c>
      <c r="L32" s="100"/>
      <c r="N32" s="3"/>
      <c r="P32" s="3"/>
      <c r="Q32" s="3"/>
      <c r="R32" s="3"/>
      <c r="S32" s="3"/>
    </row>
    <row r="33" spans="1:19" ht="13.5" customHeight="1">
      <c r="A33" s="99"/>
      <c r="B33" s="23"/>
      <c r="C33" s="23"/>
      <c r="D33" s="23"/>
      <c r="E33" s="3"/>
      <c r="F33" s="3"/>
      <c r="G33" s="3"/>
      <c r="H33" s="3"/>
      <c r="I33" s="3"/>
      <c r="J33" s="3"/>
      <c r="K33" s="3"/>
      <c r="L33" s="100"/>
      <c r="N33" s="3"/>
      <c r="P33" s="3"/>
      <c r="Q33" s="3"/>
      <c r="R33" s="3"/>
      <c r="S33" s="3"/>
    </row>
    <row r="34" spans="1:19" ht="13.5" customHeight="1">
      <c r="A34" s="99"/>
      <c r="B34" s="23" t="s">
        <v>203</v>
      </c>
      <c r="C34" s="23"/>
      <c r="D34" s="23"/>
      <c r="E34" s="3">
        <v>0</v>
      </c>
      <c r="F34" s="3"/>
      <c r="G34" s="3">
        <v>0</v>
      </c>
      <c r="H34" s="3"/>
      <c r="I34" s="3">
        <v>0</v>
      </c>
      <c r="J34" s="3"/>
      <c r="K34" s="3">
        <v>0</v>
      </c>
      <c r="L34" s="100"/>
      <c r="N34" s="3"/>
      <c r="P34" s="3"/>
      <c r="Q34" s="3"/>
      <c r="R34" s="3"/>
      <c r="S34" s="3"/>
    </row>
    <row r="35" spans="1:19" ht="13.5" customHeight="1">
      <c r="A35" s="99"/>
      <c r="B35" s="23"/>
      <c r="C35" s="23"/>
      <c r="D35" s="23"/>
      <c r="E35" s="3"/>
      <c r="F35" s="3"/>
      <c r="G35" s="3"/>
      <c r="H35" s="3"/>
      <c r="I35" s="3"/>
      <c r="J35" s="3"/>
      <c r="K35" s="3"/>
      <c r="L35" s="100"/>
      <c r="N35" s="3"/>
      <c r="P35" s="3"/>
      <c r="Q35" s="3"/>
      <c r="R35" s="3"/>
      <c r="S35" s="3"/>
    </row>
    <row r="36" spans="1:56" s="21" customFormat="1" ht="13.5" customHeight="1" thickBot="1">
      <c r="A36" s="99"/>
      <c r="B36" s="187" t="s">
        <v>204</v>
      </c>
      <c r="C36" s="187"/>
      <c r="D36" s="187"/>
      <c r="E36" s="189">
        <f>+E32+E34</f>
        <v>3404.344</v>
      </c>
      <c r="F36" s="188"/>
      <c r="G36" s="189">
        <f>+G32+G34</f>
        <v>2192</v>
      </c>
      <c r="H36" s="188"/>
      <c r="I36" s="189">
        <f>+I32+I34</f>
        <v>3404.344</v>
      </c>
      <c r="J36" s="188"/>
      <c r="K36" s="189">
        <f>+K32+K34</f>
        <v>2192</v>
      </c>
      <c r="L36" s="190"/>
      <c r="M36" s="188"/>
      <c r="N36" s="188"/>
      <c r="O36" s="188"/>
      <c r="P36" s="188"/>
      <c r="Q36" s="188"/>
      <c r="R36" s="188"/>
      <c r="S36" s="188"/>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row>
    <row r="37" spans="1:19" ht="13.5" customHeight="1" thickTop="1">
      <c r="A37" s="99"/>
      <c r="B37" s="23"/>
      <c r="C37" s="23"/>
      <c r="D37" s="20"/>
      <c r="E37" s="3"/>
      <c r="F37" s="3"/>
      <c r="G37" s="3"/>
      <c r="H37" s="3"/>
      <c r="I37" s="3"/>
      <c r="J37" s="3"/>
      <c r="K37" s="3"/>
      <c r="L37" s="100"/>
      <c r="N37" s="3"/>
      <c r="P37" s="3"/>
      <c r="Q37" s="3"/>
      <c r="R37" s="3"/>
      <c r="S37" s="32"/>
    </row>
    <row r="38" spans="1:19" ht="13.5" customHeight="1">
      <c r="A38" s="99"/>
      <c r="B38" s="23"/>
      <c r="C38" s="23"/>
      <c r="D38" s="20"/>
      <c r="E38" s="3"/>
      <c r="F38" s="3"/>
      <c r="G38" s="3"/>
      <c r="H38" s="3"/>
      <c r="I38" s="3"/>
      <c r="J38" s="3"/>
      <c r="K38" s="3"/>
      <c r="L38" s="100"/>
      <c r="N38" s="3"/>
      <c r="P38" s="3"/>
      <c r="Q38" s="3"/>
      <c r="R38" s="3"/>
      <c r="S38" s="32"/>
    </row>
    <row r="39" spans="1:19" ht="13.5" customHeight="1">
      <c r="A39" s="99"/>
      <c r="B39" s="23" t="s">
        <v>205</v>
      </c>
      <c r="C39" s="23"/>
      <c r="D39" s="20"/>
      <c r="E39" s="3"/>
      <c r="F39" s="3"/>
      <c r="G39" s="3"/>
      <c r="H39" s="3"/>
      <c r="I39" s="3"/>
      <c r="J39" s="3"/>
      <c r="K39" s="3"/>
      <c r="L39" s="100"/>
      <c r="N39" s="3"/>
      <c r="P39" s="3"/>
      <c r="Q39" s="3"/>
      <c r="R39" s="3"/>
      <c r="S39" s="32"/>
    </row>
    <row r="40" spans="1:19" ht="13.5" customHeight="1">
      <c r="A40" s="99"/>
      <c r="B40" s="23" t="s">
        <v>217</v>
      </c>
      <c r="C40" s="23"/>
      <c r="D40" s="20"/>
      <c r="E40" s="3">
        <f>+E32</f>
        <v>3404.344</v>
      </c>
      <c r="F40" s="3"/>
      <c r="G40" s="3">
        <v>2192</v>
      </c>
      <c r="H40" s="3"/>
      <c r="I40" s="3">
        <f>+E40</f>
        <v>3404.344</v>
      </c>
      <c r="J40" s="3"/>
      <c r="K40" s="3">
        <v>2192</v>
      </c>
      <c r="L40" s="100"/>
      <c r="N40" s="3"/>
      <c r="P40" s="3"/>
      <c r="Q40" s="3"/>
      <c r="R40" s="3"/>
      <c r="S40" s="32"/>
    </row>
    <row r="41" spans="1:19" ht="13.5" customHeight="1">
      <c r="A41" s="99"/>
      <c r="B41" s="23"/>
      <c r="C41" s="23"/>
      <c r="D41" s="20"/>
      <c r="E41" s="3"/>
      <c r="F41" s="3"/>
      <c r="G41" s="3"/>
      <c r="H41" s="3"/>
      <c r="I41" s="3"/>
      <c r="J41" s="3"/>
      <c r="K41" s="3"/>
      <c r="L41" s="100"/>
      <c r="N41" s="3"/>
      <c r="P41" s="3"/>
      <c r="Q41" s="3"/>
      <c r="R41" s="3"/>
      <c r="S41" s="32"/>
    </row>
    <row r="42" spans="1:19" ht="13.5" customHeight="1">
      <c r="A42" s="99"/>
      <c r="B42" s="23" t="s">
        <v>25</v>
      </c>
      <c r="C42" s="23"/>
      <c r="D42" s="23"/>
      <c r="E42" s="3">
        <v>0</v>
      </c>
      <c r="F42" s="3"/>
      <c r="G42" s="3">
        <v>0</v>
      </c>
      <c r="H42" s="3"/>
      <c r="I42" s="3">
        <v>0</v>
      </c>
      <c r="J42" s="3"/>
      <c r="K42" s="3">
        <v>0</v>
      </c>
      <c r="L42" s="100"/>
      <c r="N42" s="3"/>
      <c r="P42" s="3"/>
      <c r="Q42" s="3"/>
      <c r="R42" s="3"/>
      <c r="S42" s="32"/>
    </row>
    <row r="43" spans="1:19" ht="13.5" customHeight="1">
      <c r="A43" s="99"/>
      <c r="B43" s="23"/>
      <c r="C43" s="23"/>
      <c r="D43" s="23"/>
      <c r="E43" s="3"/>
      <c r="F43" s="3"/>
      <c r="G43" s="3"/>
      <c r="H43" s="3"/>
      <c r="I43" s="3"/>
      <c r="J43" s="3"/>
      <c r="K43" s="3"/>
      <c r="L43" s="100"/>
      <c r="N43" s="3"/>
      <c r="P43" s="3"/>
      <c r="Q43" s="3"/>
      <c r="R43" s="3"/>
      <c r="S43" s="32"/>
    </row>
    <row r="44" spans="1:56" s="21" customFormat="1" ht="13.5" customHeight="1" thickBot="1">
      <c r="A44" s="99"/>
      <c r="B44" s="187" t="s">
        <v>30</v>
      </c>
      <c r="C44" s="187"/>
      <c r="D44" s="187"/>
      <c r="E44" s="191">
        <f>SUM(E40:E43)</f>
        <v>3404.344</v>
      </c>
      <c r="F44" s="188"/>
      <c r="G44" s="191">
        <f>SUM(G40:G43)</f>
        <v>2192</v>
      </c>
      <c r="H44" s="188"/>
      <c r="I44" s="191">
        <f>SUM(I40:I43)</f>
        <v>3404.344</v>
      </c>
      <c r="J44" s="188"/>
      <c r="K44" s="191">
        <f>SUM(K40:K43)</f>
        <v>2192</v>
      </c>
      <c r="L44" s="190"/>
      <c r="M44" s="188"/>
      <c r="N44" s="188"/>
      <c r="O44" s="188"/>
      <c r="P44" s="188"/>
      <c r="Q44" s="188"/>
      <c r="R44" s="188"/>
      <c r="S44" s="188"/>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row>
    <row r="45" spans="1:19" ht="13.5" customHeight="1" thickTop="1">
      <c r="A45" s="99"/>
      <c r="B45" s="23"/>
      <c r="C45" s="23"/>
      <c r="D45" s="23"/>
      <c r="E45" s="3"/>
      <c r="F45" s="3"/>
      <c r="G45" s="3"/>
      <c r="H45" s="3"/>
      <c r="I45" s="3"/>
      <c r="J45" s="3"/>
      <c r="K45" s="3"/>
      <c r="L45" s="100"/>
      <c r="N45" s="3"/>
      <c r="P45" s="3"/>
      <c r="Q45" s="3"/>
      <c r="R45" s="3"/>
      <c r="S45" s="32"/>
    </row>
    <row r="46" spans="1:19" ht="13.5" customHeight="1" thickBot="1">
      <c r="A46" s="99"/>
      <c r="B46" s="23" t="s">
        <v>26</v>
      </c>
      <c r="C46" s="23"/>
      <c r="D46" s="31"/>
      <c r="E46" s="172">
        <f>E44/('Qtr bs'!E38*2)*100</f>
        <v>3.228010688149164</v>
      </c>
      <c r="F46" s="35"/>
      <c r="G46" s="169">
        <v>2.08</v>
      </c>
      <c r="H46" s="35"/>
      <c r="I46" s="172">
        <f>+I44/(+'Qtr bs'!G38*2)*100</f>
        <v>3.228010688149164</v>
      </c>
      <c r="J46" s="35"/>
      <c r="K46" s="169">
        <v>2.08</v>
      </c>
      <c r="L46" s="100"/>
      <c r="M46" s="35"/>
      <c r="N46" s="35"/>
      <c r="O46" s="35"/>
      <c r="P46" s="35"/>
      <c r="Q46" s="35"/>
      <c r="R46" s="35"/>
      <c r="S46" s="35"/>
    </row>
    <row r="47" spans="1:19" ht="13.5" customHeight="1" thickTop="1">
      <c r="A47" s="99"/>
      <c r="B47" s="23"/>
      <c r="C47" s="23"/>
      <c r="D47" s="23"/>
      <c r="E47" s="35"/>
      <c r="G47" s="35"/>
      <c r="I47" s="35"/>
      <c r="K47" s="35"/>
      <c r="L47" s="100"/>
      <c r="M47" s="35"/>
      <c r="N47" s="4"/>
      <c r="O47" s="35"/>
      <c r="P47" s="4"/>
      <c r="Q47" s="35"/>
      <c r="R47" s="4"/>
      <c r="S47" s="3"/>
    </row>
    <row r="48" spans="1:12" ht="13.5" customHeight="1" thickBot="1">
      <c r="A48" s="99"/>
      <c r="B48" s="23" t="s">
        <v>169</v>
      </c>
      <c r="C48" s="23"/>
      <c r="D48" s="23"/>
      <c r="E48" s="170">
        <f>E46</f>
        <v>3.228010688149164</v>
      </c>
      <c r="G48" s="170">
        <v>2.08</v>
      </c>
      <c r="I48" s="170">
        <f>I46</f>
        <v>3.228010688149164</v>
      </c>
      <c r="K48" s="170">
        <v>2.08</v>
      </c>
      <c r="L48" s="100"/>
    </row>
    <row r="49" spans="1:12" ht="13.5" customHeight="1" thickTop="1">
      <c r="A49" s="99"/>
      <c r="B49" s="23"/>
      <c r="C49" s="23"/>
      <c r="D49" s="23"/>
      <c r="E49" s="31"/>
      <c r="G49" s="3"/>
      <c r="I49" s="31"/>
      <c r="K49" s="3"/>
      <c r="L49" s="100"/>
    </row>
    <row r="50" spans="1:12" ht="45.75" customHeight="1">
      <c r="A50" s="99"/>
      <c r="B50" s="215" t="s">
        <v>197</v>
      </c>
      <c r="C50" s="215"/>
      <c r="D50" s="215"/>
      <c r="E50" s="215"/>
      <c r="F50" s="215"/>
      <c r="G50" s="215"/>
      <c r="H50" s="215"/>
      <c r="I50" s="215"/>
      <c r="J50" s="215"/>
      <c r="K50" s="215"/>
      <c r="L50" s="232"/>
    </row>
    <row r="51" spans="1:12" ht="13.5" customHeight="1">
      <c r="A51" s="99"/>
      <c r="B51" s="226"/>
      <c r="C51" s="226"/>
      <c r="D51" s="226"/>
      <c r="E51" s="226"/>
      <c r="F51" s="226"/>
      <c r="G51" s="226"/>
      <c r="H51" s="226"/>
      <c r="I51" s="226"/>
      <c r="J51" s="226"/>
      <c r="K51" s="226"/>
      <c r="L51" s="227"/>
    </row>
    <row r="52" spans="1:12" ht="13.5" customHeight="1">
      <c r="A52" s="99"/>
      <c r="B52" s="28"/>
      <c r="C52" s="28"/>
      <c r="D52" s="28"/>
      <c r="E52" s="129"/>
      <c r="F52" s="129"/>
      <c r="G52" s="129"/>
      <c r="H52" s="129"/>
      <c r="I52" s="129"/>
      <c r="J52" s="129"/>
      <c r="K52" s="129"/>
      <c r="L52" s="103"/>
    </row>
    <row r="53" spans="1:12" ht="15.75" customHeight="1" thickBot="1">
      <c r="A53" s="104"/>
      <c r="B53" s="209">
        <v>2</v>
      </c>
      <c r="C53" s="209"/>
      <c r="D53" s="209"/>
      <c r="E53" s="209"/>
      <c r="F53" s="209"/>
      <c r="G53" s="209"/>
      <c r="H53" s="209"/>
      <c r="I53" s="209"/>
      <c r="J53" s="209"/>
      <c r="K53" s="209"/>
      <c r="L53" s="105"/>
    </row>
    <row r="54" spans="2:11" ht="13.5" customHeight="1">
      <c r="B54" s="228"/>
      <c r="C54" s="228"/>
      <c r="D54" s="228"/>
      <c r="E54" s="228"/>
      <c r="F54" s="228"/>
      <c r="G54" s="228"/>
      <c r="H54" s="228"/>
      <c r="I54" s="228"/>
      <c r="J54" s="228"/>
      <c r="K54" s="228"/>
    </row>
    <row r="55" spans="2:11" ht="13.5" customHeight="1">
      <c r="B55" s="228"/>
      <c r="C55" s="228"/>
      <c r="D55" s="228"/>
      <c r="E55" s="228"/>
      <c r="F55" s="228"/>
      <c r="G55" s="228"/>
      <c r="H55" s="228"/>
      <c r="I55" s="228"/>
      <c r="J55" s="228"/>
      <c r="K55" s="228"/>
    </row>
  </sheetData>
  <sheetProtection/>
  <mergeCells count="20">
    <mergeCell ref="I15:K15"/>
    <mergeCell ref="B51:L51"/>
    <mergeCell ref="B54:K55"/>
    <mergeCell ref="E16:G16"/>
    <mergeCell ref="I16:K16"/>
    <mergeCell ref="E17:G17"/>
    <mergeCell ref="I17:K17"/>
    <mergeCell ref="B50:L50"/>
    <mergeCell ref="E15:G15"/>
    <mergeCell ref="B53:K53"/>
    <mergeCell ref="B13:L13"/>
    <mergeCell ref="B12:L12"/>
    <mergeCell ref="A3:L3"/>
    <mergeCell ref="A4:L4"/>
    <mergeCell ref="A5:L5"/>
    <mergeCell ref="A6:L6"/>
    <mergeCell ref="D9:L9"/>
    <mergeCell ref="D10:L10"/>
    <mergeCell ref="B8:L8"/>
    <mergeCell ref="B11:L11"/>
  </mergeCells>
  <printOptions horizontalCentered="1"/>
  <pageMargins left="0.320138888888889" right="0.420138888888889" top="0" bottom="0.15" header="0.14" footer="0.329861111111111"/>
  <pageSetup fitToHeight="2"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A1:M64"/>
  <sheetViews>
    <sheetView zoomScale="75" zoomScaleNormal="75" zoomScalePageLayoutView="0" workbookViewId="0" topLeftCell="A26">
      <selection activeCell="J45" sqref="J45"/>
    </sheetView>
  </sheetViews>
  <sheetFormatPr defaultColWidth="10.125" defaultRowHeight="12.75"/>
  <cols>
    <col min="1" max="2" width="4.00390625" style="1" customWidth="1"/>
    <col min="3" max="3" width="35.00390625" style="1" customWidth="1"/>
    <col min="4" max="4" width="15.625" style="2" customWidth="1"/>
    <col min="5" max="5" width="1.37890625" style="2" customWidth="1"/>
    <col min="6" max="6" width="15.25390625" style="2" customWidth="1"/>
    <col min="7" max="7" width="1.75390625" style="2" customWidth="1"/>
    <col min="8" max="8" width="15.00390625" style="2" customWidth="1"/>
    <col min="9" max="9" width="1.37890625" style="2" customWidth="1"/>
    <col min="10" max="10" width="15.25390625" style="2" customWidth="1"/>
    <col min="11" max="11" width="8.875" style="1" customWidth="1"/>
    <col min="12" max="12" width="7.625" style="1" customWidth="1"/>
    <col min="13" max="16384" width="10.125" style="1" customWidth="1"/>
  </cols>
  <sheetData>
    <row r="1" spans="1:12" ht="12.75">
      <c r="A1" s="88"/>
      <c r="B1" s="89"/>
      <c r="C1" s="89"/>
      <c r="D1" s="90"/>
      <c r="E1" s="90"/>
      <c r="F1" s="90"/>
      <c r="G1" s="90"/>
      <c r="H1" s="90"/>
      <c r="I1" s="90"/>
      <c r="J1" s="90"/>
      <c r="K1" s="89"/>
      <c r="L1" s="110"/>
    </row>
    <row r="2" spans="1:12" ht="12.75">
      <c r="A2" s="93"/>
      <c r="B2" s="4"/>
      <c r="C2" s="4"/>
      <c r="K2" s="4"/>
      <c r="L2" s="111"/>
    </row>
    <row r="3" spans="1:12" ht="15.75">
      <c r="A3" s="93"/>
      <c r="B3" s="4"/>
      <c r="C3" s="235"/>
      <c r="D3" s="235"/>
      <c r="E3" s="235"/>
      <c r="F3" s="235"/>
      <c r="G3" s="235"/>
      <c r="H3" s="235"/>
      <c r="I3" s="235"/>
      <c r="J3" s="235"/>
      <c r="K3" s="235"/>
      <c r="L3" s="221"/>
    </row>
    <row r="4" spans="1:12" ht="12.75">
      <c r="A4" s="93"/>
      <c r="B4" s="4"/>
      <c r="C4" s="237"/>
      <c r="D4" s="237"/>
      <c r="E4" s="237"/>
      <c r="F4" s="237"/>
      <c r="G4" s="237"/>
      <c r="H4" s="237"/>
      <c r="I4" s="237"/>
      <c r="J4" s="237"/>
      <c r="K4" s="237"/>
      <c r="L4" s="224"/>
    </row>
    <row r="5" spans="1:13" ht="12.75">
      <c r="A5" s="93"/>
      <c r="B5" s="4"/>
      <c r="C5" s="237"/>
      <c r="D5" s="237"/>
      <c r="E5" s="237"/>
      <c r="F5" s="237"/>
      <c r="G5" s="237"/>
      <c r="H5" s="237"/>
      <c r="I5" s="237"/>
      <c r="J5" s="237"/>
      <c r="K5" s="237"/>
      <c r="L5" s="224"/>
      <c r="M5" s="4"/>
    </row>
    <row r="6" spans="1:13" ht="12.75">
      <c r="A6" s="93"/>
      <c r="B6" s="4"/>
      <c r="C6" s="237"/>
      <c r="D6" s="237"/>
      <c r="E6" s="237"/>
      <c r="F6" s="237"/>
      <c r="G6" s="237"/>
      <c r="H6" s="237"/>
      <c r="I6" s="237"/>
      <c r="J6" s="237"/>
      <c r="K6" s="237"/>
      <c r="L6" s="224"/>
      <c r="M6" s="4"/>
    </row>
    <row r="7" spans="1:13" ht="15.75">
      <c r="A7" s="93"/>
      <c r="B7" s="210" t="s">
        <v>152</v>
      </c>
      <c r="C7" s="210"/>
      <c r="D7" s="210"/>
      <c r="E7" s="210"/>
      <c r="F7" s="210"/>
      <c r="G7" s="210"/>
      <c r="H7" s="210"/>
      <c r="I7" s="210"/>
      <c r="J7" s="210"/>
      <c r="K7" s="210"/>
      <c r="L7" s="218"/>
      <c r="M7" s="4"/>
    </row>
    <row r="8" spans="1:13" s="22" customFormat="1" ht="13.5" customHeight="1">
      <c r="A8" s="108"/>
      <c r="B8" s="220" t="s">
        <v>172</v>
      </c>
      <c r="C8" s="220"/>
      <c r="D8" s="220"/>
      <c r="E8" s="220"/>
      <c r="F8" s="220"/>
      <c r="G8" s="220"/>
      <c r="H8" s="220"/>
      <c r="I8" s="220"/>
      <c r="J8" s="220"/>
      <c r="K8" s="220"/>
      <c r="L8" s="221"/>
      <c r="M8" s="23"/>
    </row>
    <row r="9" spans="1:13" s="22" customFormat="1" ht="13.5" customHeight="1">
      <c r="A9" s="108"/>
      <c r="B9" s="220" t="s">
        <v>173</v>
      </c>
      <c r="C9" s="220"/>
      <c r="D9" s="220"/>
      <c r="E9" s="220"/>
      <c r="F9" s="220"/>
      <c r="G9" s="220"/>
      <c r="H9" s="220"/>
      <c r="I9" s="220"/>
      <c r="J9" s="220"/>
      <c r="K9" s="220"/>
      <c r="L9" s="221"/>
      <c r="M9" s="23"/>
    </row>
    <row r="10" spans="1:13" ht="15.75">
      <c r="A10" s="93"/>
      <c r="B10" s="109"/>
      <c r="C10" s="235" t="s">
        <v>27</v>
      </c>
      <c r="D10" s="235"/>
      <c r="E10" s="235"/>
      <c r="F10" s="235"/>
      <c r="G10" s="235"/>
      <c r="H10" s="235"/>
      <c r="I10" s="235"/>
      <c r="J10" s="235"/>
      <c r="K10" s="235"/>
      <c r="L10" s="221"/>
      <c r="M10" s="4"/>
    </row>
    <row r="11" spans="1:13" ht="15.75">
      <c r="A11" s="93"/>
      <c r="B11" s="109"/>
      <c r="C11" s="235" t="s">
        <v>192</v>
      </c>
      <c r="D11" s="235"/>
      <c r="E11" s="235"/>
      <c r="F11" s="235"/>
      <c r="G11" s="235"/>
      <c r="H11" s="235"/>
      <c r="I11" s="235"/>
      <c r="J11" s="235"/>
      <c r="K11" s="235"/>
      <c r="L11" s="221"/>
      <c r="M11" s="4"/>
    </row>
    <row r="12" spans="1:13" ht="15.75">
      <c r="A12" s="93"/>
      <c r="B12" s="4"/>
      <c r="C12" s="210" t="s">
        <v>19</v>
      </c>
      <c r="D12" s="210"/>
      <c r="E12" s="210"/>
      <c r="F12" s="210"/>
      <c r="G12" s="210"/>
      <c r="H12" s="210"/>
      <c r="I12" s="210"/>
      <c r="J12" s="210"/>
      <c r="K12" s="210"/>
      <c r="L12" s="218"/>
      <c r="M12" s="135"/>
    </row>
    <row r="13" spans="1:12" ht="12.75">
      <c r="A13" s="93"/>
      <c r="B13" s="4"/>
      <c r="C13" s="4"/>
      <c r="K13" s="4"/>
      <c r="L13" s="111"/>
    </row>
    <row r="14" spans="1:12" ht="12.75">
      <c r="A14" s="93"/>
      <c r="B14" s="4"/>
      <c r="C14" s="4"/>
      <c r="D14" s="7"/>
      <c r="E14" s="7"/>
      <c r="F14" s="7"/>
      <c r="G14" s="7"/>
      <c r="H14" s="7"/>
      <c r="I14" s="7"/>
      <c r="J14" s="7"/>
      <c r="K14" s="4"/>
      <c r="L14" s="111"/>
    </row>
    <row r="15" spans="1:12" ht="15">
      <c r="A15" s="112"/>
      <c r="B15" s="4"/>
      <c r="C15" s="4"/>
      <c r="D15" s="38"/>
      <c r="E15" s="36"/>
      <c r="F15" s="36" t="s">
        <v>28</v>
      </c>
      <c r="G15" s="36"/>
      <c r="I15" s="36"/>
      <c r="J15" s="38"/>
      <c r="K15" s="4"/>
      <c r="L15" s="111"/>
    </row>
    <row r="16" spans="1:12" ht="15">
      <c r="A16" s="112"/>
      <c r="B16" s="4"/>
      <c r="C16" s="4"/>
      <c r="D16" s="36"/>
      <c r="E16" s="36"/>
      <c r="F16" s="36" t="s">
        <v>29</v>
      </c>
      <c r="G16" s="36"/>
      <c r="H16" s="36" t="s">
        <v>29</v>
      </c>
      <c r="I16" s="36"/>
      <c r="J16" s="36"/>
      <c r="K16" s="4"/>
      <c r="L16" s="111"/>
    </row>
    <row r="17" spans="1:12" ht="38.25">
      <c r="A17" s="112"/>
      <c r="B17" s="4"/>
      <c r="C17" s="4"/>
      <c r="D17" s="36" t="s">
        <v>11</v>
      </c>
      <c r="E17" s="36"/>
      <c r="F17" s="84" t="s">
        <v>153</v>
      </c>
      <c r="G17" s="36"/>
      <c r="H17" s="36" t="s">
        <v>155</v>
      </c>
      <c r="I17" s="36"/>
      <c r="J17" s="36" t="s">
        <v>154</v>
      </c>
      <c r="K17" s="4"/>
      <c r="L17" s="111"/>
    </row>
    <row r="18" spans="1:12" ht="15">
      <c r="A18" s="112"/>
      <c r="B18" s="4"/>
      <c r="C18" s="4"/>
      <c r="D18" s="36" t="s">
        <v>2</v>
      </c>
      <c r="E18" s="36"/>
      <c r="F18" s="36" t="str">
        <f>+D18</f>
        <v>RM'000</v>
      </c>
      <c r="G18" s="36"/>
      <c r="H18" s="36" t="str">
        <f>+F18</f>
        <v>RM'000</v>
      </c>
      <c r="I18" s="36"/>
      <c r="J18" s="36" t="str">
        <f>+H18</f>
        <v>RM'000</v>
      </c>
      <c r="K18" s="4"/>
      <c r="L18" s="111"/>
    </row>
    <row r="19" spans="1:12" ht="15">
      <c r="A19" s="112"/>
      <c r="B19" s="4"/>
      <c r="C19" s="4"/>
      <c r="D19" s="36"/>
      <c r="E19" s="36"/>
      <c r="F19" s="36"/>
      <c r="G19" s="36"/>
      <c r="H19" s="36"/>
      <c r="I19" s="36"/>
      <c r="J19" s="36"/>
      <c r="K19" s="4"/>
      <c r="L19" s="111"/>
    </row>
    <row r="20" spans="1:12" s="118" customFormat="1" ht="15">
      <c r="A20" s="112"/>
      <c r="B20" s="85" t="s">
        <v>211</v>
      </c>
      <c r="C20" s="85"/>
      <c r="D20" s="116">
        <v>52731</v>
      </c>
      <c r="E20" s="115"/>
      <c r="F20" s="116">
        <v>-31482</v>
      </c>
      <c r="G20" s="116"/>
      <c r="H20" s="116">
        <v>47563.391</v>
      </c>
      <c r="I20" s="116"/>
      <c r="J20" s="116">
        <f>SUM(D20:H20)</f>
        <v>68812.391</v>
      </c>
      <c r="K20" s="85"/>
      <c r="L20" s="117"/>
    </row>
    <row r="21" spans="1:12" s="118" customFormat="1" ht="15">
      <c r="A21" s="112"/>
      <c r="B21" s="85" t="s">
        <v>212</v>
      </c>
      <c r="C21" s="85"/>
      <c r="D21" s="116"/>
      <c r="E21" s="115"/>
      <c r="F21" s="116"/>
      <c r="G21" s="116"/>
      <c r="H21" s="116"/>
      <c r="I21" s="116"/>
      <c r="J21" s="116"/>
      <c r="K21" s="85"/>
      <c r="L21" s="117"/>
    </row>
    <row r="22" spans="1:12" s="118" customFormat="1" ht="15">
      <c r="A22" s="112"/>
      <c r="C22" s="85"/>
      <c r="D22" s="116"/>
      <c r="E22" s="115"/>
      <c r="F22" s="116"/>
      <c r="G22" s="116"/>
      <c r="H22" s="116"/>
      <c r="I22" s="116"/>
      <c r="J22" s="116"/>
      <c r="K22" s="85"/>
      <c r="L22" s="117"/>
    </row>
    <row r="23" spans="1:12" s="157" customFormat="1" ht="15">
      <c r="A23" s="156"/>
      <c r="B23" s="120" t="s">
        <v>209</v>
      </c>
      <c r="C23" s="120"/>
      <c r="D23" s="116" t="s">
        <v>218</v>
      </c>
      <c r="E23" s="115"/>
      <c r="F23" s="116" t="s">
        <v>218</v>
      </c>
      <c r="G23" s="116"/>
      <c r="H23" s="116">
        <f>SUM(B23:F23)</f>
        <v>0</v>
      </c>
      <c r="I23" s="116"/>
      <c r="J23" s="116">
        <f>SUM(D23:H23)</f>
        <v>0</v>
      </c>
      <c r="K23" s="120"/>
      <c r="L23" s="122"/>
    </row>
    <row r="24" spans="1:12" s="157" customFormat="1" ht="15">
      <c r="A24" s="156"/>
      <c r="B24" s="120"/>
      <c r="C24" s="120"/>
      <c r="D24" s="207"/>
      <c r="E24" s="208"/>
      <c r="F24" s="207"/>
      <c r="G24" s="207"/>
      <c r="H24" s="207"/>
      <c r="I24" s="207"/>
      <c r="J24" s="207"/>
      <c r="K24" s="120"/>
      <c r="L24" s="122"/>
    </row>
    <row r="25" spans="1:12" s="157" customFormat="1" ht="15">
      <c r="A25" s="156"/>
      <c r="B25" s="120" t="s">
        <v>210</v>
      </c>
      <c r="C25" s="120"/>
      <c r="D25" s="116">
        <f>SUM(D20:D23)</f>
        <v>52731</v>
      </c>
      <c r="E25" s="116"/>
      <c r="F25" s="116">
        <f>SUM(F20:F23)</f>
        <v>-31482</v>
      </c>
      <c r="G25" s="116"/>
      <c r="H25" s="116">
        <f>SUM(H20:H23)</f>
        <v>47563.391</v>
      </c>
      <c r="I25" s="116"/>
      <c r="J25" s="116">
        <f>SUM(J20:J23)</f>
        <v>68812.391</v>
      </c>
      <c r="K25" s="120"/>
      <c r="L25" s="122"/>
    </row>
    <row r="26" spans="1:12" s="118" customFormat="1" ht="15">
      <c r="A26" s="112"/>
      <c r="B26" s="85"/>
      <c r="C26" s="85"/>
      <c r="D26" s="119"/>
      <c r="E26" s="119"/>
      <c r="F26" s="119"/>
      <c r="G26" s="119"/>
      <c r="H26" s="119"/>
      <c r="I26" s="119"/>
      <c r="J26" s="119"/>
      <c r="K26" s="120"/>
      <c r="L26" s="122"/>
    </row>
    <row r="27" spans="1:12" s="118" customFormat="1" ht="15">
      <c r="A27" s="112"/>
      <c r="B27" s="85" t="s">
        <v>213</v>
      </c>
      <c r="C27" s="120"/>
      <c r="D27" s="119">
        <v>0</v>
      </c>
      <c r="E27" s="119"/>
      <c r="F27" s="119">
        <v>0</v>
      </c>
      <c r="G27" s="119"/>
      <c r="H27" s="119">
        <f>'Qtr pnl'!I44</f>
        <v>3404.344</v>
      </c>
      <c r="I27" s="119"/>
      <c r="J27" s="116">
        <f>SUM(D27:H27)</f>
        <v>3404.344</v>
      </c>
      <c r="K27" s="121"/>
      <c r="L27" s="122"/>
    </row>
    <row r="28" spans="1:12" s="118" customFormat="1" ht="15">
      <c r="A28" s="112"/>
      <c r="B28" s="85"/>
      <c r="C28" s="120"/>
      <c r="D28" s="119"/>
      <c r="E28" s="119"/>
      <c r="F28" s="119"/>
      <c r="G28" s="119"/>
      <c r="H28" s="119"/>
      <c r="I28" s="119"/>
      <c r="J28" s="119"/>
      <c r="K28" s="120"/>
      <c r="L28" s="122"/>
    </row>
    <row r="29" spans="1:12" s="118" customFormat="1" ht="15">
      <c r="A29" s="112"/>
      <c r="B29" s="85"/>
      <c r="C29" s="120"/>
      <c r="D29" s="119"/>
      <c r="E29" s="119"/>
      <c r="F29" s="119"/>
      <c r="G29" s="119"/>
      <c r="H29" s="119"/>
      <c r="I29" s="119"/>
      <c r="J29" s="119"/>
      <c r="K29" s="120"/>
      <c r="L29" s="122"/>
    </row>
    <row r="30" spans="1:12" s="157" customFormat="1" ht="15.75" thickBot="1">
      <c r="A30" s="156"/>
      <c r="B30" s="120" t="s">
        <v>207</v>
      </c>
      <c r="C30" s="123"/>
      <c r="D30" s="124">
        <f>SUM(D25:D29)</f>
        <v>52731</v>
      </c>
      <c r="E30" s="119">
        <f>SUM(E25:E27)</f>
        <v>0</v>
      </c>
      <c r="F30" s="124">
        <f>SUM(F25:F29)</f>
        <v>-31482</v>
      </c>
      <c r="G30" s="119">
        <f>SUM(G25:G27)</f>
        <v>0</v>
      </c>
      <c r="H30" s="124">
        <f>SUM(H25:H29)</f>
        <v>50967.735</v>
      </c>
      <c r="I30" s="119">
        <f>SUM(I25:I27)</f>
        <v>0</v>
      </c>
      <c r="J30" s="124">
        <f>SUM(J25:J29)</f>
        <v>72216.735</v>
      </c>
      <c r="K30" s="120"/>
      <c r="L30" s="122"/>
    </row>
    <row r="31" spans="1:12" ht="15.75" thickTop="1">
      <c r="A31" s="112"/>
      <c r="B31" s="4"/>
      <c r="C31" s="38"/>
      <c r="K31" s="38"/>
      <c r="L31" s="113"/>
    </row>
    <row r="32" spans="1:12" ht="15">
      <c r="A32" s="112"/>
      <c r="B32" s="4"/>
      <c r="C32" s="38"/>
      <c r="K32" s="38"/>
      <c r="L32" s="113"/>
    </row>
    <row r="33" spans="1:12" s="4" customFormat="1" ht="15">
      <c r="A33" s="112"/>
      <c r="D33" s="37"/>
      <c r="E33" s="10"/>
      <c r="F33" s="10"/>
      <c r="G33" s="10"/>
      <c r="H33" s="10"/>
      <c r="I33" s="10"/>
      <c r="J33" s="10"/>
      <c r="K33" s="38"/>
      <c r="L33" s="113"/>
    </row>
    <row r="34" spans="1:12" s="118" customFormat="1" ht="15">
      <c r="A34" s="112"/>
      <c r="B34" s="85" t="s">
        <v>176</v>
      </c>
      <c r="C34" s="85"/>
      <c r="D34" s="116">
        <v>52731</v>
      </c>
      <c r="E34" s="116"/>
      <c r="F34" s="116">
        <v>-31482</v>
      </c>
      <c r="G34" s="116"/>
      <c r="H34" s="116">
        <v>41073</v>
      </c>
      <c r="I34" s="116"/>
      <c r="J34" s="116">
        <f>SUM(D34:H34)</f>
        <v>62322</v>
      </c>
      <c r="K34" s="85"/>
      <c r="L34" s="117"/>
    </row>
    <row r="35" spans="1:12" s="118" customFormat="1" ht="15">
      <c r="A35" s="112"/>
      <c r="B35" s="85"/>
      <c r="C35" s="85"/>
      <c r="D35" s="119"/>
      <c r="E35" s="119"/>
      <c r="F35" s="119"/>
      <c r="G35" s="119"/>
      <c r="H35" s="119"/>
      <c r="I35" s="119"/>
      <c r="J35" s="116"/>
      <c r="K35" s="120"/>
      <c r="L35" s="122"/>
    </row>
    <row r="36" spans="1:12" s="118" customFormat="1" ht="15">
      <c r="A36" s="112"/>
      <c r="B36" s="85" t="s">
        <v>30</v>
      </c>
      <c r="C36" s="120"/>
      <c r="D36" s="119">
        <v>0</v>
      </c>
      <c r="E36" s="119"/>
      <c r="F36" s="119">
        <v>0</v>
      </c>
      <c r="G36" s="119"/>
      <c r="H36" s="119">
        <v>2192</v>
      </c>
      <c r="I36" s="119"/>
      <c r="J36" s="116">
        <f>SUM(D36:H36)</f>
        <v>2192</v>
      </c>
      <c r="K36" s="121"/>
      <c r="L36" s="122"/>
    </row>
    <row r="37" spans="1:12" s="118" customFormat="1" ht="15">
      <c r="A37" s="112"/>
      <c r="B37" s="85"/>
      <c r="C37" s="120"/>
      <c r="D37" s="119"/>
      <c r="E37" s="119"/>
      <c r="F37" s="119"/>
      <c r="G37" s="119"/>
      <c r="H37" s="119"/>
      <c r="I37" s="119"/>
      <c r="J37" s="119"/>
      <c r="K37" s="120"/>
      <c r="L37" s="122"/>
    </row>
    <row r="38" spans="1:12" s="118" customFormat="1" ht="15">
      <c r="A38" s="112"/>
      <c r="B38" s="85"/>
      <c r="C38" s="120"/>
      <c r="D38" s="119"/>
      <c r="E38" s="119"/>
      <c r="F38" s="119"/>
      <c r="G38" s="119"/>
      <c r="H38" s="119"/>
      <c r="I38" s="119"/>
      <c r="J38" s="119"/>
      <c r="K38" s="120"/>
      <c r="L38" s="122"/>
    </row>
    <row r="39" spans="1:12" s="157" customFormat="1" ht="15.75" thickBot="1">
      <c r="A39" s="156"/>
      <c r="B39" s="120" t="s">
        <v>208</v>
      </c>
      <c r="C39" s="123"/>
      <c r="D39" s="124">
        <f>SUM(D34:D38)</f>
        <v>52731</v>
      </c>
      <c r="E39" s="119">
        <f>SUM(E34:E36)</f>
        <v>0</v>
      </c>
      <c r="F39" s="171">
        <f>SUM(F34:F38)</f>
        <v>-31482</v>
      </c>
      <c r="G39" s="119">
        <f>SUM(G34:G36)</f>
        <v>0</v>
      </c>
      <c r="H39" s="171">
        <f>SUM(H34:H38)</f>
        <v>43265</v>
      </c>
      <c r="I39" s="119">
        <f>SUM(I34:I36)</f>
        <v>0</v>
      </c>
      <c r="J39" s="171">
        <f>SUM(J34:J38)</f>
        <v>64514</v>
      </c>
      <c r="K39" s="120"/>
      <c r="L39" s="122"/>
    </row>
    <row r="40" spans="1:12" ht="15.75" thickTop="1">
      <c r="A40" s="112"/>
      <c r="B40" s="4"/>
      <c r="C40" s="38"/>
      <c r="K40" s="38"/>
      <c r="L40" s="113"/>
    </row>
    <row r="41" spans="1:12" ht="15">
      <c r="A41" s="112"/>
      <c r="B41" s="4"/>
      <c r="C41" s="38"/>
      <c r="K41" s="38"/>
      <c r="L41" s="113"/>
    </row>
    <row r="42" spans="1:12" ht="15">
      <c r="A42" s="112"/>
      <c r="B42" s="131" t="s">
        <v>151</v>
      </c>
      <c r="C42" s="38"/>
      <c r="K42" s="38"/>
      <c r="L42" s="113"/>
    </row>
    <row r="43" spans="1:12" s="4" customFormat="1" ht="15">
      <c r="A43" s="112"/>
      <c r="B43" s="85" t="s">
        <v>171</v>
      </c>
      <c r="C43" s="38"/>
      <c r="D43" s="2"/>
      <c r="E43" s="2"/>
      <c r="F43" s="2"/>
      <c r="G43" s="2"/>
      <c r="H43" s="2"/>
      <c r="I43" s="2"/>
      <c r="J43" s="2"/>
      <c r="K43" s="38"/>
      <c r="L43" s="113"/>
    </row>
    <row r="44" spans="1:12" s="4" customFormat="1" ht="15">
      <c r="A44" s="112"/>
      <c r="B44" s="4" t="s">
        <v>151</v>
      </c>
      <c r="C44" s="229"/>
      <c r="D44" s="229"/>
      <c r="E44" s="229"/>
      <c r="F44" s="229"/>
      <c r="G44" s="229"/>
      <c r="H44" s="229"/>
      <c r="I44" s="229"/>
      <c r="J44" s="229"/>
      <c r="K44" s="229"/>
      <c r="L44" s="236"/>
    </row>
    <row r="45" spans="1:12" s="4" customFormat="1" ht="15">
      <c r="A45" s="112"/>
      <c r="C45" s="38"/>
      <c r="D45" s="3"/>
      <c r="E45" s="3"/>
      <c r="F45" s="3"/>
      <c r="G45" s="3"/>
      <c r="H45" s="3"/>
      <c r="I45" s="3"/>
      <c r="J45" s="3"/>
      <c r="K45" s="38"/>
      <c r="L45" s="113"/>
    </row>
    <row r="46" spans="1:12" s="4" customFormat="1" ht="15">
      <c r="A46" s="112"/>
      <c r="C46" s="38"/>
      <c r="D46" s="3"/>
      <c r="E46" s="3"/>
      <c r="F46" s="3"/>
      <c r="G46" s="3"/>
      <c r="H46" s="3"/>
      <c r="I46" s="3"/>
      <c r="J46" s="3"/>
      <c r="K46" s="38"/>
      <c r="L46" s="113"/>
    </row>
    <row r="47" spans="1:12" s="4" customFormat="1" ht="15">
      <c r="A47" s="112"/>
      <c r="C47" s="38"/>
      <c r="D47" s="3"/>
      <c r="E47" s="3"/>
      <c r="F47" s="3"/>
      <c r="G47" s="3"/>
      <c r="H47" s="3"/>
      <c r="I47" s="3"/>
      <c r="J47" s="3"/>
      <c r="K47" s="38"/>
      <c r="L47" s="113"/>
    </row>
    <row r="48" spans="1:12" s="4" customFormat="1" ht="15">
      <c r="A48" s="112"/>
      <c r="C48" s="38"/>
      <c r="D48" s="3"/>
      <c r="E48" s="3"/>
      <c r="F48" s="3"/>
      <c r="G48" s="3"/>
      <c r="H48" s="3"/>
      <c r="I48" s="3"/>
      <c r="J48" s="3"/>
      <c r="K48" s="38"/>
      <c r="L48" s="113"/>
    </row>
    <row r="49" spans="1:12" s="4" customFormat="1" ht="15">
      <c r="A49" s="112"/>
      <c r="C49" s="38"/>
      <c r="D49" s="3"/>
      <c r="E49" s="3"/>
      <c r="F49" s="3"/>
      <c r="G49" s="3"/>
      <c r="H49" s="3"/>
      <c r="I49" s="3"/>
      <c r="J49" s="3"/>
      <c r="K49" s="38"/>
      <c r="L49" s="113"/>
    </row>
    <row r="50" spans="1:12" s="4" customFormat="1" ht="15">
      <c r="A50" s="112"/>
      <c r="C50" s="38"/>
      <c r="D50" s="3"/>
      <c r="E50" s="3"/>
      <c r="F50" s="3"/>
      <c r="G50" s="3"/>
      <c r="H50" s="3"/>
      <c r="I50" s="3"/>
      <c r="J50" s="3"/>
      <c r="K50" s="38"/>
      <c r="L50" s="113"/>
    </row>
    <row r="51" spans="1:12" s="4" customFormat="1" ht="15">
      <c r="A51" s="112"/>
      <c r="C51" s="38"/>
      <c r="D51" s="3"/>
      <c r="E51" s="3"/>
      <c r="F51" s="3"/>
      <c r="G51" s="3"/>
      <c r="H51" s="3"/>
      <c r="I51" s="3"/>
      <c r="J51" s="3"/>
      <c r="K51" s="38"/>
      <c r="L51" s="113"/>
    </row>
    <row r="52" spans="1:12" s="4" customFormat="1" ht="15">
      <c r="A52" s="112"/>
      <c r="C52" s="38"/>
      <c r="D52" s="3"/>
      <c r="E52" s="3"/>
      <c r="F52" s="3"/>
      <c r="G52" s="3"/>
      <c r="H52" s="3"/>
      <c r="I52" s="3"/>
      <c r="J52" s="3"/>
      <c r="K52" s="38"/>
      <c r="L52" s="113"/>
    </row>
    <row r="53" spans="1:12" s="4" customFormat="1" ht="15">
      <c r="A53" s="112"/>
      <c r="C53" s="38"/>
      <c r="D53" s="3"/>
      <c r="E53" s="3"/>
      <c r="F53" s="3"/>
      <c r="G53" s="3"/>
      <c r="H53" s="3"/>
      <c r="I53" s="3"/>
      <c r="J53" s="3"/>
      <c r="K53" s="38"/>
      <c r="L53" s="113"/>
    </row>
    <row r="54" spans="1:12" s="4" customFormat="1" ht="15">
      <c r="A54" s="112"/>
      <c r="C54" s="38"/>
      <c r="D54" s="3"/>
      <c r="E54" s="3"/>
      <c r="F54" s="3"/>
      <c r="G54" s="3"/>
      <c r="H54" s="3"/>
      <c r="I54" s="3"/>
      <c r="J54" s="3"/>
      <c r="K54" s="38"/>
      <c r="L54" s="113"/>
    </row>
    <row r="55" spans="1:12" s="4" customFormat="1" ht="15">
      <c r="A55" s="112"/>
      <c r="D55" s="2"/>
      <c r="E55" s="2"/>
      <c r="F55" s="2"/>
      <c r="G55" s="2"/>
      <c r="H55" s="2"/>
      <c r="I55" s="2"/>
      <c r="J55" s="2"/>
      <c r="L55" s="111"/>
    </row>
    <row r="56" spans="1:12" ht="15">
      <c r="A56" s="112"/>
      <c r="B56" s="4"/>
      <c r="C56" s="4"/>
      <c r="K56" s="4"/>
      <c r="L56" s="111"/>
    </row>
    <row r="57" spans="1:12" ht="15">
      <c r="A57" s="112"/>
      <c r="B57" s="4"/>
      <c r="C57" s="4"/>
      <c r="K57" s="4"/>
      <c r="L57" s="111"/>
    </row>
    <row r="58" spans="1:12" ht="15">
      <c r="A58" s="112"/>
      <c r="B58" s="4"/>
      <c r="C58" s="4"/>
      <c r="K58" s="4"/>
      <c r="L58" s="111"/>
    </row>
    <row r="59" spans="1:12" ht="36.75" customHeight="1">
      <c r="A59" s="112"/>
      <c r="B59" s="234" t="s">
        <v>198</v>
      </c>
      <c r="C59" s="234"/>
      <c r="D59" s="234"/>
      <c r="E59" s="234"/>
      <c r="F59" s="234"/>
      <c r="G59" s="234"/>
      <c r="H59" s="234"/>
      <c r="I59" s="234"/>
      <c r="J59" s="234"/>
      <c r="K59" s="234"/>
      <c r="L59" s="111"/>
    </row>
    <row r="60" spans="1:12" ht="15">
      <c r="A60" s="112"/>
      <c r="B60" s="4"/>
      <c r="C60" s="4"/>
      <c r="K60" s="4"/>
      <c r="L60" s="111"/>
    </row>
    <row r="61" spans="1:12" ht="15">
      <c r="A61" s="112"/>
      <c r="B61" s="4"/>
      <c r="C61" s="4"/>
      <c r="K61" s="4"/>
      <c r="L61" s="111"/>
    </row>
    <row r="62" spans="1:12" ht="15">
      <c r="A62" s="112"/>
      <c r="B62" s="4"/>
      <c r="C62" s="4"/>
      <c r="K62" s="4"/>
      <c r="L62" s="111"/>
    </row>
    <row r="63" spans="1:12" ht="15.75" thickBot="1">
      <c r="A63" s="139"/>
      <c r="B63" s="209">
        <v>3</v>
      </c>
      <c r="C63" s="209"/>
      <c r="D63" s="209"/>
      <c r="E63" s="209"/>
      <c r="F63" s="209"/>
      <c r="G63" s="209"/>
      <c r="H63" s="209"/>
      <c r="I63" s="209"/>
      <c r="J63" s="209"/>
      <c r="K63" s="209"/>
      <c r="L63" s="233"/>
    </row>
    <row r="64" ht="15">
      <c r="A64" s="85"/>
    </row>
  </sheetData>
  <sheetProtection/>
  <mergeCells count="13">
    <mergeCell ref="B9:L9"/>
    <mergeCell ref="C3:L3"/>
    <mergeCell ref="C4:L4"/>
    <mergeCell ref="C5:L5"/>
    <mergeCell ref="C6:L6"/>
    <mergeCell ref="B7:L7"/>
    <mergeCell ref="B8:L8"/>
    <mergeCell ref="B63:L63"/>
    <mergeCell ref="B59:K59"/>
    <mergeCell ref="C10:L10"/>
    <mergeCell ref="C11:L11"/>
    <mergeCell ref="C44:L44"/>
    <mergeCell ref="C12:L12"/>
  </mergeCells>
  <printOptions verticalCentered="1"/>
  <pageMargins left="0.27" right="0.275694444" top="0.17" bottom="0" header="0.511805555555556" footer="0.85"/>
  <pageSetup fitToHeight="2" horizontalDpi="600" verticalDpi="600" orientation="portrait" paperSize="9" scale="80" r:id="rId4"/>
  <drawing r:id="rId3"/>
  <legacyDrawing r:id="rId2"/>
</worksheet>
</file>

<file path=xl/worksheets/sheet4.xml><?xml version="1.0" encoding="utf-8"?>
<worksheet xmlns="http://schemas.openxmlformats.org/spreadsheetml/2006/main" xmlns:r="http://schemas.openxmlformats.org/officeDocument/2006/relationships">
  <dimension ref="A1:L79"/>
  <sheetViews>
    <sheetView tabSelected="1" zoomScalePageLayoutView="0" workbookViewId="0" topLeftCell="A58">
      <selection activeCell="D61" sqref="D61"/>
    </sheetView>
  </sheetViews>
  <sheetFormatPr defaultColWidth="8.875" defaultRowHeight="13.5" customHeight="1"/>
  <cols>
    <col min="1" max="1" width="8.375" style="21" customWidth="1"/>
    <col min="2" max="2" width="0.875" style="22" customWidth="1"/>
    <col min="3" max="3" width="0.12890625" style="22" customWidth="1"/>
    <col min="4" max="4" width="60.75390625" style="128" customWidth="1"/>
    <col min="5" max="5" width="2.00390625" style="128" customWidth="1"/>
    <col min="6" max="6" width="17.00390625" style="128" customWidth="1"/>
    <col min="7" max="7" width="2.25390625" style="31" customWidth="1"/>
    <col min="8" max="8" width="16.625" style="128" customWidth="1"/>
    <col min="9" max="9" width="10.00390625" style="22" customWidth="1"/>
    <col min="10" max="10" width="10.875" style="22" customWidth="1"/>
    <col min="11" max="13" width="8.875" style="23" customWidth="1"/>
    <col min="14" max="14" width="8.875" style="22" customWidth="1"/>
    <col min="15" max="16384" width="8.875" style="22" customWidth="1"/>
  </cols>
  <sheetData>
    <row r="1" spans="1:9" ht="13.5" customHeight="1">
      <c r="A1" s="201"/>
      <c r="B1" s="127"/>
      <c r="C1" s="127"/>
      <c r="D1" s="127"/>
      <c r="E1" s="127"/>
      <c r="F1" s="127"/>
      <c r="G1" s="127"/>
      <c r="H1" s="127"/>
      <c r="I1" s="202"/>
    </row>
    <row r="2" spans="1:9" ht="13.5" customHeight="1">
      <c r="A2" s="192"/>
      <c r="B2" s="31"/>
      <c r="C2" s="31"/>
      <c r="D2" s="31"/>
      <c r="E2" s="31"/>
      <c r="F2" s="31"/>
      <c r="H2" s="31"/>
      <c r="I2" s="193"/>
    </row>
    <row r="3" spans="1:9" ht="13.5" customHeight="1">
      <c r="A3" s="241"/>
      <c r="B3" s="242"/>
      <c r="C3" s="242"/>
      <c r="D3" s="242"/>
      <c r="E3" s="242"/>
      <c r="F3" s="242"/>
      <c r="G3" s="242"/>
      <c r="H3" s="242"/>
      <c r="I3" s="243"/>
    </row>
    <row r="4" spans="1:12" ht="13.5" customHeight="1">
      <c r="A4" s="241"/>
      <c r="B4" s="242"/>
      <c r="C4" s="242"/>
      <c r="D4" s="242"/>
      <c r="E4" s="242"/>
      <c r="F4" s="242"/>
      <c r="G4" s="242"/>
      <c r="H4" s="242"/>
      <c r="I4" s="243"/>
      <c r="J4" s="6"/>
      <c r="K4" s="6"/>
      <c r="L4" s="6"/>
    </row>
    <row r="5" spans="1:12" ht="13.5" customHeight="1">
      <c r="A5" s="241"/>
      <c r="B5" s="242"/>
      <c r="C5" s="242"/>
      <c r="D5" s="242"/>
      <c r="E5" s="242"/>
      <c r="F5" s="242"/>
      <c r="G5" s="242"/>
      <c r="H5" s="242"/>
      <c r="I5" s="243"/>
      <c r="J5" s="6"/>
      <c r="K5" s="6"/>
      <c r="L5" s="6"/>
    </row>
    <row r="6" spans="1:12" ht="13.5" customHeight="1">
      <c r="A6" s="203"/>
      <c r="B6" s="204"/>
      <c r="C6" s="204"/>
      <c r="D6" s="239" t="str">
        <f>'Qtr bs'!B5</f>
        <v>EWEIN BERHAD</v>
      </c>
      <c r="E6" s="239"/>
      <c r="F6" s="239"/>
      <c r="G6" s="239"/>
      <c r="H6" s="239"/>
      <c r="I6" s="240"/>
      <c r="J6" s="6"/>
      <c r="K6" s="6"/>
      <c r="L6" s="6"/>
    </row>
    <row r="7" spans="1:12" ht="13.5" customHeight="1">
      <c r="A7" s="203"/>
      <c r="B7" s="204"/>
      <c r="C7" s="204"/>
      <c r="D7" s="239" t="s">
        <v>172</v>
      </c>
      <c r="E7" s="239"/>
      <c r="F7" s="239"/>
      <c r="G7" s="239"/>
      <c r="H7" s="239"/>
      <c r="I7" s="240"/>
      <c r="J7" s="6"/>
      <c r="K7" s="6"/>
      <c r="L7" s="6"/>
    </row>
    <row r="8" spans="1:12" ht="13.5" customHeight="1">
      <c r="A8" s="203"/>
      <c r="B8" s="204"/>
      <c r="C8" s="204"/>
      <c r="D8" s="239" t="s">
        <v>173</v>
      </c>
      <c r="E8" s="239"/>
      <c r="F8" s="239"/>
      <c r="G8" s="239"/>
      <c r="H8" s="239"/>
      <c r="I8" s="240"/>
      <c r="J8" s="6"/>
      <c r="K8" s="6"/>
      <c r="L8" s="6"/>
    </row>
    <row r="9" spans="1:9" ht="13.5" customHeight="1">
      <c r="A9" s="238" t="s">
        <v>31</v>
      </c>
      <c r="B9" s="247"/>
      <c r="C9" s="247"/>
      <c r="D9" s="247"/>
      <c r="E9" s="247"/>
      <c r="F9" s="247"/>
      <c r="G9" s="247"/>
      <c r="H9" s="247"/>
      <c r="I9" s="248"/>
    </row>
    <row r="10" spans="1:9" ht="13.5" customHeight="1">
      <c r="A10" s="238" t="s">
        <v>192</v>
      </c>
      <c r="B10" s="247"/>
      <c r="C10" s="247"/>
      <c r="D10" s="247"/>
      <c r="E10" s="247"/>
      <c r="F10" s="247"/>
      <c r="G10" s="247"/>
      <c r="H10" s="247"/>
      <c r="I10" s="248"/>
    </row>
    <row r="11" spans="1:9" ht="13.5" customHeight="1">
      <c r="A11" s="238" t="s">
        <v>19</v>
      </c>
      <c r="B11" s="239"/>
      <c r="C11" s="239"/>
      <c r="D11" s="239"/>
      <c r="E11" s="239"/>
      <c r="F11" s="239"/>
      <c r="G11" s="239"/>
      <c r="H11" s="239"/>
      <c r="I11" s="240"/>
    </row>
    <row r="12" spans="1:9" ht="12.75" customHeight="1">
      <c r="A12" s="205"/>
      <c r="B12" s="31"/>
      <c r="C12" s="31"/>
      <c r="D12" s="31"/>
      <c r="E12" s="31"/>
      <c r="F12" s="129"/>
      <c r="H12" s="129"/>
      <c r="I12" s="193"/>
    </row>
    <row r="13" spans="1:9" ht="13.5" customHeight="1">
      <c r="A13" s="205"/>
      <c r="B13" s="31"/>
      <c r="C13" s="31"/>
      <c r="D13" s="31"/>
      <c r="E13" s="31"/>
      <c r="F13" s="126" t="s">
        <v>186</v>
      </c>
      <c r="G13" s="129"/>
      <c r="H13" s="126" t="s">
        <v>187</v>
      </c>
      <c r="I13" s="193"/>
    </row>
    <row r="14" spans="1:10" ht="13.5" customHeight="1">
      <c r="A14" s="205"/>
      <c r="B14" s="31"/>
      <c r="C14" s="31"/>
      <c r="D14" s="31"/>
      <c r="E14" s="31"/>
      <c r="F14" s="126" t="s">
        <v>214</v>
      </c>
      <c r="G14" s="129"/>
      <c r="H14" s="126" t="s">
        <v>214</v>
      </c>
      <c r="I14" s="193"/>
      <c r="J14" s="213" t="s">
        <v>151</v>
      </c>
    </row>
    <row r="15" spans="1:10" ht="13.5" customHeight="1">
      <c r="A15" s="205"/>
      <c r="B15" s="31"/>
      <c r="C15" s="31"/>
      <c r="D15" s="31"/>
      <c r="E15" s="31"/>
      <c r="F15" s="174">
        <v>40268</v>
      </c>
      <c r="G15" s="173"/>
      <c r="H15" s="174">
        <v>39903</v>
      </c>
      <c r="I15" s="193"/>
      <c r="J15" s="213"/>
    </row>
    <row r="16" spans="1:10" ht="13.5" customHeight="1">
      <c r="A16" s="192"/>
      <c r="B16" s="31"/>
      <c r="C16" s="31"/>
      <c r="D16" s="31"/>
      <c r="E16" s="31"/>
      <c r="F16" s="126" t="s">
        <v>2</v>
      </c>
      <c r="G16" s="126"/>
      <c r="H16" s="126" t="str">
        <f>+F16</f>
        <v>RM'000</v>
      </c>
      <c r="I16" s="193"/>
      <c r="J16" s="213"/>
    </row>
    <row r="17" spans="1:9" ht="13.5" customHeight="1">
      <c r="A17" s="206"/>
      <c r="B17" s="31"/>
      <c r="C17" s="31"/>
      <c r="D17" s="31"/>
      <c r="E17" s="31"/>
      <c r="F17" s="10"/>
      <c r="G17" s="10"/>
      <c r="H17" s="31"/>
      <c r="I17" s="193"/>
    </row>
    <row r="18" spans="1:9" ht="13.5" customHeight="1">
      <c r="A18" s="99"/>
      <c r="B18" s="31" t="s">
        <v>75</v>
      </c>
      <c r="C18" s="31"/>
      <c r="D18" s="31"/>
      <c r="E18" s="31"/>
      <c r="F18" s="3">
        <f>'Qtr pnl'!I28</f>
        <v>4033.325</v>
      </c>
      <c r="G18" s="3"/>
      <c r="H18" s="10">
        <v>2794</v>
      </c>
      <c r="I18" s="100"/>
    </row>
    <row r="19" spans="1:9" ht="8.25" customHeight="1">
      <c r="A19" s="132"/>
      <c r="B19" s="31"/>
      <c r="C19" s="31"/>
      <c r="D19" s="31"/>
      <c r="E19" s="31"/>
      <c r="F19" s="3"/>
      <c r="G19" s="3"/>
      <c r="H19" s="10"/>
      <c r="I19" s="100"/>
    </row>
    <row r="20" spans="1:9" ht="13.5" customHeight="1">
      <c r="A20" s="133"/>
      <c r="B20" s="31" t="s">
        <v>32</v>
      </c>
      <c r="C20" s="31"/>
      <c r="D20" s="31"/>
      <c r="E20" s="31"/>
      <c r="F20" s="3"/>
      <c r="G20" s="3"/>
      <c r="H20" s="10"/>
      <c r="I20" s="100"/>
    </row>
    <row r="21" spans="1:9" ht="13.5" customHeight="1">
      <c r="A21" s="132"/>
      <c r="B21" s="31"/>
      <c r="C21" s="31" t="s">
        <v>33</v>
      </c>
      <c r="D21" s="31"/>
      <c r="E21" s="31"/>
      <c r="F21" s="3">
        <f>575.34805-10.443-9.66014+30+109+2+4</f>
        <v>700.24491</v>
      </c>
      <c r="G21" s="3"/>
      <c r="H21" s="10">
        <v>559</v>
      </c>
      <c r="I21" s="100"/>
    </row>
    <row r="22" spans="1:9" ht="13.5" customHeight="1">
      <c r="A22" s="133"/>
      <c r="B22" s="31"/>
      <c r="C22" s="31" t="s">
        <v>34</v>
      </c>
      <c r="D22" s="31"/>
      <c r="E22" s="31"/>
      <c r="F22" s="10">
        <v>0</v>
      </c>
      <c r="G22" s="3"/>
      <c r="H22" s="10">
        <v>0</v>
      </c>
      <c r="I22" s="100"/>
    </row>
    <row r="23" spans="1:9" ht="13.5" customHeight="1">
      <c r="A23" s="132"/>
      <c r="B23" s="31"/>
      <c r="C23" s="31"/>
      <c r="D23" s="31"/>
      <c r="E23" s="31"/>
      <c r="F23" s="3"/>
      <c r="G23" s="3"/>
      <c r="H23" s="10"/>
      <c r="I23" s="100"/>
    </row>
    <row r="24" spans="1:9" ht="13.5" customHeight="1">
      <c r="A24" s="133"/>
      <c r="B24" s="31" t="s">
        <v>35</v>
      </c>
      <c r="C24" s="31"/>
      <c r="D24" s="31"/>
      <c r="E24" s="31"/>
      <c r="F24" s="33">
        <f>F18+F21+F22</f>
        <v>4733.56991</v>
      </c>
      <c r="G24" s="3"/>
      <c r="H24" s="175">
        <f>SUM(H18:H21)</f>
        <v>3353</v>
      </c>
      <c r="I24" s="100"/>
    </row>
    <row r="25" spans="1:9" ht="7.5" customHeight="1">
      <c r="A25" s="99"/>
      <c r="B25" s="31"/>
      <c r="C25" s="31"/>
      <c r="D25" s="31"/>
      <c r="E25" s="152"/>
      <c r="F25" s="3"/>
      <c r="G25" s="3"/>
      <c r="H25" s="10"/>
      <c r="I25" s="100"/>
    </row>
    <row r="26" spans="1:9" ht="13.5" customHeight="1">
      <c r="A26" s="99"/>
      <c r="B26" s="31"/>
      <c r="C26" s="31" t="s">
        <v>36</v>
      </c>
      <c r="D26" s="31"/>
      <c r="E26" s="31"/>
      <c r="F26" s="3"/>
      <c r="G26" s="3"/>
      <c r="H26" s="10"/>
      <c r="I26" s="100"/>
    </row>
    <row r="27" spans="1:10" ht="13.5" customHeight="1">
      <c r="A27" s="99"/>
      <c r="B27" s="31"/>
      <c r="C27" s="31"/>
      <c r="D27" s="31" t="s">
        <v>37</v>
      </c>
      <c r="E27" s="31"/>
      <c r="F27" s="3">
        <f>+'Qtr bs'!G26+'Qtr bs'!G27-'Qtr bs'!E26-'Qtr bs'!E27</f>
        <v>-2513.698999999997</v>
      </c>
      <c r="G27" s="3"/>
      <c r="H27" s="10">
        <v>3186</v>
      </c>
      <c r="I27" s="100"/>
      <c r="J27" s="125" t="s">
        <v>151</v>
      </c>
    </row>
    <row r="28" spans="1:10" ht="13.5" customHeight="1">
      <c r="A28" s="99"/>
      <c r="B28" s="31"/>
      <c r="C28" s="31"/>
      <c r="D28" s="31" t="s">
        <v>38</v>
      </c>
      <c r="E28" s="31"/>
      <c r="F28" s="3">
        <f>+'Qtr bs'!E49-'Qtr bs'!G49</f>
        <v>1478.8790000000008</v>
      </c>
      <c r="G28" s="3"/>
      <c r="H28" s="10">
        <v>-4531</v>
      </c>
      <c r="I28" s="100"/>
      <c r="J28" s="22" t="s">
        <v>151</v>
      </c>
    </row>
    <row r="29" spans="1:9" ht="13.5" customHeight="1">
      <c r="A29" s="99"/>
      <c r="B29" s="31"/>
      <c r="C29" s="31" t="s">
        <v>39</v>
      </c>
      <c r="D29" s="31"/>
      <c r="E29" s="31"/>
      <c r="F29" s="3">
        <f>+'Qtr pnl'!I30+57</f>
        <v>-571.981</v>
      </c>
      <c r="G29" s="3"/>
      <c r="H29" s="10">
        <v>-664</v>
      </c>
      <c r="I29" s="100"/>
    </row>
    <row r="30" spans="1:9" ht="7.5" customHeight="1">
      <c r="A30" s="132"/>
      <c r="B30" s="31"/>
      <c r="C30" s="31"/>
      <c r="D30" s="31"/>
      <c r="E30" s="31"/>
      <c r="F30" s="194"/>
      <c r="G30" s="3"/>
      <c r="H30" s="176"/>
      <c r="I30" s="100"/>
    </row>
    <row r="31" spans="1:9" ht="13.5" customHeight="1">
      <c r="A31" s="99"/>
      <c r="B31" s="31" t="s">
        <v>180</v>
      </c>
      <c r="C31" s="31"/>
      <c r="D31" s="31"/>
      <c r="E31" s="31"/>
      <c r="F31" s="3">
        <f>F24+F27+F28+F29</f>
        <v>3126.7689100000043</v>
      </c>
      <c r="G31" s="3"/>
      <c r="H31" s="175">
        <f>SUM(H24:H29)</f>
        <v>1344</v>
      </c>
      <c r="I31" s="100"/>
    </row>
    <row r="32" spans="1:9" ht="9" customHeight="1">
      <c r="A32" s="99"/>
      <c r="B32" s="31"/>
      <c r="C32" s="31"/>
      <c r="D32" s="31"/>
      <c r="E32" s="31"/>
      <c r="F32" s="3"/>
      <c r="G32" s="3"/>
      <c r="H32" s="10"/>
      <c r="I32" s="100"/>
    </row>
    <row r="33" spans="1:9" ht="13.5" customHeight="1">
      <c r="A33" s="99"/>
      <c r="B33" s="153" t="s">
        <v>41</v>
      </c>
      <c r="C33" s="153"/>
      <c r="D33" s="31"/>
      <c r="E33" s="31"/>
      <c r="F33" s="3"/>
      <c r="G33" s="3"/>
      <c r="H33" s="10"/>
      <c r="I33" s="100"/>
    </row>
    <row r="34" spans="1:9" ht="10.5" customHeight="1">
      <c r="A34" s="99"/>
      <c r="B34" s="31"/>
      <c r="C34" s="31"/>
      <c r="D34" s="31"/>
      <c r="E34" s="31"/>
      <c r="F34" s="195"/>
      <c r="G34" s="3"/>
      <c r="H34" s="177"/>
      <c r="I34" s="100"/>
    </row>
    <row r="35" spans="1:9" ht="12.75" customHeight="1" hidden="1">
      <c r="A35" s="99"/>
      <c r="B35" s="31"/>
      <c r="C35" s="31" t="s">
        <v>191</v>
      </c>
      <c r="D35" s="31"/>
      <c r="E35" s="31"/>
      <c r="F35" s="196"/>
      <c r="G35" s="3"/>
      <c r="H35" s="178"/>
      <c r="I35" s="100"/>
    </row>
    <row r="36" spans="1:9" ht="15" customHeight="1">
      <c r="A36" s="99"/>
      <c r="B36" s="31"/>
      <c r="C36" s="31" t="s">
        <v>181</v>
      </c>
      <c r="D36" s="31"/>
      <c r="E36" s="31"/>
      <c r="F36" s="196">
        <f>+'Qtr pnl'!I26</f>
        <v>197.55166</v>
      </c>
      <c r="G36" s="3"/>
      <c r="H36" s="180">
        <v>0</v>
      </c>
      <c r="I36" s="100"/>
    </row>
    <row r="37" spans="1:9" ht="13.5" customHeight="1">
      <c r="A37" s="99"/>
      <c r="B37" s="31"/>
      <c r="C37" s="31" t="s">
        <v>167</v>
      </c>
      <c r="D37" s="31"/>
      <c r="E37" s="31"/>
      <c r="F37" s="196">
        <v>-199</v>
      </c>
      <c r="G37" s="3"/>
      <c r="H37" s="178">
        <v>-316</v>
      </c>
      <c r="I37" s="100"/>
    </row>
    <row r="38" spans="1:9" s="23" customFormat="1" ht="6.75" customHeight="1">
      <c r="A38" s="99"/>
      <c r="B38" s="31"/>
      <c r="C38" s="31"/>
      <c r="D38" s="31"/>
      <c r="E38" s="31"/>
      <c r="F38" s="197"/>
      <c r="G38" s="3"/>
      <c r="H38" s="179"/>
      <c r="I38" s="100"/>
    </row>
    <row r="39" spans="1:9" ht="9" customHeight="1">
      <c r="A39" s="99"/>
      <c r="B39" s="31"/>
      <c r="C39" s="31"/>
      <c r="D39" s="31"/>
      <c r="E39" s="31"/>
      <c r="F39" s="3"/>
      <c r="G39" s="3"/>
      <c r="H39" s="10"/>
      <c r="I39" s="100"/>
    </row>
    <row r="40" spans="1:9" ht="13.5" customHeight="1">
      <c r="A40" s="99"/>
      <c r="B40" s="31" t="s">
        <v>42</v>
      </c>
      <c r="C40" s="31"/>
      <c r="D40" s="31"/>
      <c r="E40" s="31"/>
      <c r="F40" s="3">
        <f>SUM(F35:F39)</f>
        <v>-1.4483400000000017</v>
      </c>
      <c r="G40" s="3"/>
      <c r="H40" s="10">
        <f>SUM(H36:H39)</f>
        <v>-316</v>
      </c>
      <c r="I40" s="100"/>
    </row>
    <row r="41" spans="1:9" ht="9" customHeight="1">
      <c r="A41" s="99"/>
      <c r="B41" s="31"/>
      <c r="C41" s="31"/>
      <c r="D41" s="31"/>
      <c r="E41" s="31"/>
      <c r="F41" s="3"/>
      <c r="G41" s="3"/>
      <c r="H41" s="10"/>
      <c r="I41" s="100"/>
    </row>
    <row r="42" spans="1:9" ht="13.5" customHeight="1">
      <c r="A42" s="99"/>
      <c r="B42" s="153" t="s">
        <v>174</v>
      </c>
      <c r="C42" s="153"/>
      <c r="D42" s="31"/>
      <c r="E42" s="31"/>
      <c r="F42" s="3"/>
      <c r="G42" s="3"/>
      <c r="H42" s="10"/>
      <c r="I42" s="100"/>
    </row>
    <row r="43" spans="1:9" ht="7.5" customHeight="1">
      <c r="A43" s="99"/>
      <c r="B43" s="31"/>
      <c r="C43" s="31"/>
      <c r="D43" s="31"/>
      <c r="E43" s="31"/>
      <c r="F43" s="198"/>
      <c r="G43" s="3"/>
      <c r="H43" s="182"/>
      <c r="I43" s="100"/>
    </row>
    <row r="44" spans="1:9" ht="12.75" customHeight="1">
      <c r="A44" s="99"/>
      <c r="B44" s="31"/>
      <c r="C44" s="31" t="s">
        <v>91</v>
      </c>
      <c r="D44" s="31"/>
      <c r="E44" s="31"/>
      <c r="F44" s="199">
        <f>+'Qtr pnl'!I25</f>
        <v>-42.92</v>
      </c>
      <c r="G44" s="3"/>
      <c r="H44" s="180">
        <v>0</v>
      </c>
      <c r="I44" s="100"/>
    </row>
    <row r="45" spans="1:9" ht="13.5" customHeight="1">
      <c r="A45" s="99"/>
      <c r="B45" s="31"/>
      <c r="C45" s="31"/>
      <c r="D45" s="31" t="s">
        <v>163</v>
      </c>
      <c r="E45" s="31"/>
      <c r="F45" s="199">
        <f>-212.753-11.341</f>
        <v>-224.094</v>
      </c>
      <c r="G45" s="3"/>
      <c r="H45" s="180">
        <v>-224</v>
      </c>
      <c r="I45" s="100"/>
    </row>
    <row r="46" spans="1:9" ht="13.5" customHeight="1">
      <c r="A46" s="99"/>
      <c r="B46" s="31"/>
      <c r="C46" s="31"/>
      <c r="D46" s="31" t="s">
        <v>190</v>
      </c>
      <c r="E46" s="31"/>
      <c r="F46" s="180">
        <v>0</v>
      </c>
      <c r="G46" s="3"/>
      <c r="H46" s="180">
        <v>0</v>
      </c>
      <c r="I46" s="100"/>
    </row>
    <row r="47" spans="1:9" ht="9" customHeight="1">
      <c r="A47" s="99"/>
      <c r="B47" s="31"/>
      <c r="C47" s="31"/>
      <c r="D47" s="154"/>
      <c r="E47" s="31"/>
      <c r="F47" s="200"/>
      <c r="G47" s="3"/>
      <c r="H47" s="181"/>
      <c r="I47" s="100"/>
    </row>
    <row r="48" spans="1:9" ht="13.5" customHeight="1">
      <c r="A48" s="99"/>
      <c r="B48" s="31" t="s">
        <v>164</v>
      </c>
      <c r="C48" s="31"/>
      <c r="D48" s="31"/>
      <c r="E48" s="31"/>
      <c r="F48" s="3">
        <f>SUM(F44:F47)</f>
        <v>-267.014</v>
      </c>
      <c r="G48" s="3"/>
      <c r="H48" s="10">
        <f>SUM(H44:H47)</f>
        <v>-224</v>
      </c>
      <c r="I48" s="100"/>
    </row>
    <row r="49" spans="1:9" ht="9" customHeight="1">
      <c r="A49" s="99"/>
      <c r="B49" s="31"/>
      <c r="C49" s="31"/>
      <c r="D49" s="31"/>
      <c r="E49" s="31"/>
      <c r="F49" s="194"/>
      <c r="G49" s="3"/>
      <c r="H49" s="176"/>
      <c r="I49" s="100"/>
    </row>
    <row r="50" spans="1:9" ht="13.5" customHeight="1">
      <c r="A50" s="99"/>
      <c r="B50" s="31" t="s">
        <v>43</v>
      </c>
      <c r="C50" s="31"/>
      <c r="D50" s="31"/>
      <c r="E50" s="31"/>
      <c r="F50" s="3">
        <f>F31+F40+F48</f>
        <v>2858.3065700000043</v>
      </c>
      <c r="G50" s="3"/>
      <c r="H50" s="3">
        <f>H31+H40+H48</f>
        <v>804</v>
      </c>
      <c r="I50" s="100"/>
    </row>
    <row r="51" spans="1:9" ht="9" customHeight="1">
      <c r="A51" s="99"/>
      <c r="B51" s="31"/>
      <c r="C51" s="31"/>
      <c r="D51" s="152"/>
      <c r="E51" s="31"/>
      <c r="F51" s="3"/>
      <c r="G51" s="3"/>
      <c r="H51" s="10"/>
      <c r="I51" s="100"/>
    </row>
    <row r="52" spans="1:9" ht="13.5" customHeight="1">
      <c r="A52" s="99"/>
      <c r="B52" s="31" t="s">
        <v>215</v>
      </c>
      <c r="C52" s="31"/>
      <c r="D52" s="31"/>
      <c r="E52" s="31"/>
      <c r="F52" s="3">
        <f>+'Qtr bs'!G29</f>
        <v>34266.057</v>
      </c>
      <c r="G52" s="3"/>
      <c r="H52" s="3">
        <v>30037</v>
      </c>
      <c r="I52" s="100"/>
    </row>
    <row r="53" spans="1:9" ht="9" customHeight="1">
      <c r="A53" s="99"/>
      <c r="B53" s="31"/>
      <c r="C53" s="31"/>
      <c r="D53" s="31"/>
      <c r="E53" s="31"/>
      <c r="F53" s="3"/>
      <c r="G53" s="3"/>
      <c r="H53" s="10"/>
      <c r="I53" s="100"/>
    </row>
    <row r="54" spans="1:9" ht="13.5" customHeight="1" thickBot="1">
      <c r="A54" s="99"/>
      <c r="B54" s="31" t="s">
        <v>216</v>
      </c>
      <c r="C54" s="31"/>
      <c r="D54" s="31"/>
      <c r="E54" s="31"/>
      <c r="F54" s="34">
        <f>F52+F50</f>
        <v>37124.36357</v>
      </c>
      <c r="G54" s="3"/>
      <c r="H54" s="34">
        <f>H52+H50</f>
        <v>30841</v>
      </c>
      <c r="I54" s="100"/>
    </row>
    <row r="55" spans="1:9" ht="5.25" customHeight="1" thickTop="1">
      <c r="A55" s="99"/>
      <c r="B55" s="31"/>
      <c r="C55" s="31"/>
      <c r="D55" s="31"/>
      <c r="E55" s="31"/>
      <c r="F55" s="3"/>
      <c r="G55" s="3"/>
      <c r="H55" s="10"/>
      <c r="I55" s="100"/>
    </row>
    <row r="56" spans="1:9" ht="12" customHeight="1">
      <c r="A56" s="99"/>
      <c r="B56" s="23" t="s">
        <v>182</v>
      </c>
      <c r="C56" s="23"/>
      <c r="D56" s="31"/>
      <c r="E56" s="31"/>
      <c r="F56" s="3" t="s">
        <v>151</v>
      </c>
      <c r="G56" s="3"/>
      <c r="H56" s="3"/>
      <c r="I56" s="158"/>
    </row>
    <row r="57" spans="1:9" ht="12" customHeight="1">
      <c r="A57" s="99"/>
      <c r="B57" s="159" t="s">
        <v>44</v>
      </c>
      <c r="C57" s="159"/>
      <c r="D57" s="31"/>
      <c r="E57" s="31"/>
      <c r="F57" s="3"/>
      <c r="G57" s="3"/>
      <c r="H57" s="3"/>
      <c r="I57" s="158"/>
    </row>
    <row r="58" spans="1:9" ht="12" customHeight="1">
      <c r="A58" s="99"/>
      <c r="B58" s="23"/>
      <c r="C58" s="23"/>
      <c r="D58" s="31"/>
      <c r="E58" s="31"/>
      <c r="F58" s="3"/>
      <c r="G58" s="3"/>
      <c r="H58" s="3"/>
      <c r="I58" s="158"/>
    </row>
    <row r="59" spans="1:9" ht="12" customHeight="1">
      <c r="A59" s="99"/>
      <c r="B59" s="23" t="s">
        <v>183</v>
      </c>
      <c r="C59" s="23"/>
      <c r="D59" s="31"/>
      <c r="E59" s="31"/>
      <c r="F59" s="3">
        <f>F37</f>
        <v>-199</v>
      </c>
      <c r="G59" s="3"/>
      <c r="H59" s="3">
        <f>H37</f>
        <v>-316</v>
      </c>
      <c r="I59" s="158"/>
    </row>
    <row r="60" spans="1:9" ht="12" customHeight="1">
      <c r="A60" s="99"/>
      <c r="B60" s="23"/>
      <c r="C60" s="23"/>
      <c r="D60" s="31"/>
      <c r="E60" s="31"/>
      <c r="F60" s="3"/>
      <c r="G60" s="3"/>
      <c r="H60" s="3"/>
      <c r="I60" s="158"/>
    </row>
    <row r="61" spans="1:9" ht="12" customHeight="1">
      <c r="A61" s="99"/>
      <c r="B61" s="23" t="s">
        <v>184</v>
      </c>
      <c r="C61" s="23"/>
      <c r="D61" s="31"/>
      <c r="E61" s="31"/>
      <c r="F61" s="3">
        <v>0</v>
      </c>
      <c r="G61" s="3"/>
      <c r="H61" s="3">
        <v>0</v>
      </c>
      <c r="I61" s="158"/>
    </row>
    <row r="62" spans="1:9" ht="12" customHeight="1">
      <c r="A62" s="99"/>
      <c r="B62" s="23" t="s">
        <v>185</v>
      </c>
      <c r="C62" s="23"/>
      <c r="D62" s="31"/>
      <c r="E62" s="31"/>
      <c r="F62" s="3">
        <v>0</v>
      </c>
      <c r="G62" s="3"/>
      <c r="H62" s="3">
        <v>0</v>
      </c>
      <c r="I62" s="158"/>
    </row>
    <row r="63" spans="1:9" ht="12" customHeight="1">
      <c r="A63" s="99"/>
      <c r="B63" s="23"/>
      <c r="C63" s="23"/>
      <c r="D63" s="31"/>
      <c r="E63" s="31"/>
      <c r="F63" s="3"/>
      <c r="G63" s="3"/>
      <c r="H63" s="3"/>
      <c r="I63" s="158"/>
    </row>
    <row r="64" spans="1:9" ht="12" customHeight="1" thickBot="1">
      <c r="A64" s="99"/>
      <c r="B64" s="23"/>
      <c r="C64" s="23"/>
      <c r="D64" s="31"/>
      <c r="E64" s="31"/>
      <c r="F64" s="34">
        <f>SUM(F59:F62)</f>
        <v>-199</v>
      </c>
      <c r="G64" s="3"/>
      <c r="H64" s="34">
        <f>SUM(H59:H62)</f>
        <v>-316</v>
      </c>
      <c r="I64" s="158"/>
    </row>
    <row r="65" spans="1:9" ht="12" customHeight="1" thickTop="1">
      <c r="A65" s="99"/>
      <c r="B65" s="31"/>
      <c r="C65" s="31"/>
      <c r="D65" s="31"/>
      <c r="E65" s="31"/>
      <c r="F65" s="3"/>
      <c r="G65" s="3"/>
      <c r="H65" s="10"/>
      <c r="I65" s="100"/>
    </row>
    <row r="66" spans="1:9" ht="13.5" customHeight="1">
      <c r="A66" s="99"/>
      <c r="B66" s="155" t="s">
        <v>9</v>
      </c>
      <c r="C66" s="155"/>
      <c r="D66" s="31"/>
      <c r="E66" s="31"/>
      <c r="F66" s="3"/>
      <c r="G66" s="3"/>
      <c r="H66" s="3"/>
      <c r="I66" s="100"/>
    </row>
    <row r="67" spans="1:9" ht="6.75" customHeight="1">
      <c r="A67" s="99"/>
      <c r="B67" s="31"/>
      <c r="C67" s="31"/>
      <c r="D67" s="31"/>
      <c r="E67" s="31"/>
      <c r="F67" s="3"/>
      <c r="G67" s="3"/>
      <c r="H67" s="3"/>
      <c r="I67" s="100"/>
    </row>
    <row r="68" spans="1:9" ht="13.5" customHeight="1">
      <c r="A68" s="99"/>
      <c r="B68" s="244" t="s">
        <v>45</v>
      </c>
      <c r="C68" s="244"/>
      <c r="D68" s="244"/>
      <c r="E68" s="244"/>
      <c r="F68" s="244"/>
      <c r="G68" s="244"/>
      <c r="H68" s="244"/>
      <c r="I68" s="100"/>
    </row>
    <row r="69" spans="1:9" ht="8.25" customHeight="1">
      <c r="A69" s="99"/>
      <c r="B69" s="130"/>
      <c r="C69" s="130"/>
      <c r="D69" s="130"/>
      <c r="E69" s="130"/>
      <c r="F69" s="130"/>
      <c r="G69" s="130"/>
      <c r="H69" s="130"/>
      <c r="I69" s="100"/>
    </row>
    <row r="70" spans="1:9" ht="13.5" customHeight="1">
      <c r="A70" s="99"/>
      <c r="B70" s="31"/>
      <c r="C70" s="31" t="s">
        <v>46</v>
      </c>
      <c r="D70" s="31"/>
      <c r="E70" s="31"/>
      <c r="F70" s="3">
        <f>+'Qtr bs'!E29</f>
        <v>37123.58</v>
      </c>
      <c r="G70" s="3"/>
      <c r="H70" s="10">
        <v>30841</v>
      </c>
      <c r="I70" s="100"/>
    </row>
    <row r="71" spans="1:9" ht="13.5" customHeight="1">
      <c r="A71" s="99"/>
      <c r="B71" s="31"/>
      <c r="C71" s="31" t="s">
        <v>166</v>
      </c>
      <c r="D71" s="31"/>
      <c r="E71" s="31"/>
      <c r="F71" s="3">
        <v>0</v>
      </c>
      <c r="G71" s="3"/>
      <c r="H71" s="10">
        <v>0</v>
      </c>
      <c r="I71" s="100"/>
    </row>
    <row r="72" spans="1:9" ht="13.5" customHeight="1">
      <c r="A72" s="99"/>
      <c r="B72" s="31"/>
      <c r="C72" s="31"/>
      <c r="D72" s="31"/>
      <c r="E72" s="31"/>
      <c r="F72" s="3"/>
      <c r="G72" s="3"/>
      <c r="H72" s="3"/>
      <c r="I72" s="100"/>
    </row>
    <row r="73" spans="1:9" ht="12.75" customHeight="1" thickBot="1">
      <c r="A73" s="99"/>
      <c r="B73" s="31"/>
      <c r="C73" s="31"/>
      <c r="D73" s="31"/>
      <c r="E73" s="31"/>
      <c r="F73" s="34">
        <f>+F70+F71</f>
        <v>37123.58</v>
      </c>
      <c r="G73" s="3"/>
      <c r="H73" s="183">
        <f>SUM(H70:H72)</f>
        <v>30841</v>
      </c>
      <c r="I73" s="100"/>
    </row>
    <row r="74" spans="1:9" ht="12.75" customHeight="1" thickTop="1">
      <c r="A74" s="99"/>
      <c r="B74" s="31"/>
      <c r="C74" s="31"/>
      <c r="D74" s="31"/>
      <c r="E74" s="31"/>
      <c r="F74" s="3"/>
      <c r="G74" s="3"/>
      <c r="H74" s="3"/>
      <c r="I74" s="100"/>
    </row>
    <row r="75" spans="1:9" ht="45" customHeight="1">
      <c r="A75" s="99"/>
      <c r="B75" s="245" t="s">
        <v>199</v>
      </c>
      <c r="C75" s="246"/>
      <c r="D75" s="246"/>
      <c r="E75" s="246"/>
      <c r="F75" s="246"/>
      <c r="G75" s="246"/>
      <c r="H75" s="246"/>
      <c r="I75" s="100"/>
    </row>
    <row r="76" spans="1:9" ht="13.5" customHeight="1" thickBot="1">
      <c r="A76" s="104"/>
      <c r="B76" s="209">
        <v>4</v>
      </c>
      <c r="C76" s="209"/>
      <c r="D76" s="209"/>
      <c r="E76" s="209"/>
      <c r="F76" s="209"/>
      <c r="G76" s="209"/>
      <c r="H76" s="209"/>
      <c r="I76" s="105"/>
    </row>
    <row r="78" ht="13.5" customHeight="1">
      <c r="F78" s="184"/>
    </row>
    <row r="79" spans="6:8" ht="13.5" customHeight="1">
      <c r="F79" s="184"/>
      <c r="G79" s="184"/>
      <c r="H79" s="184"/>
    </row>
  </sheetData>
  <sheetProtection/>
  <mergeCells count="13">
    <mergeCell ref="J14:J16"/>
    <mergeCell ref="B68:H68"/>
    <mergeCell ref="B75:H75"/>
    <mergeCell ref="D7:I7"/>
    <mergeCell ref="D8:I8"/>
    <mergeCell ref="A9:I9"/>
    <mergeCell ref="A10:I10"/>
    <mergeCell ref="B76:H76"/>
    <mergeCell ref="A11:I11"/>
    <mergeCell ref="A3:I3"/>
    <mergeCell ref="A4:I4"/>
    <mergeCell ref="A5:I5"/>
    <mergeCell ref="D6:I6"/>
  </mergeCells>
  <printOptions verticalCentered="1"/>
  <pageMargins left="0.5" right="0.5" top="0.25" bottom="0.25" header="0.5" footer="0.5"/>
  <pageSetup fitToHeight="2" horizontalDpi="600" verticalDpi="600" orientation="portrait" paperSize="9" scale="80" r:id="rId4"/>
  <drawing r:id="rId3"/>
  <legacyDrawing r:id="rId2"/>
</worksheet>
</file>

<file path=xl/worksheets/sheet5.xml><?xml version="1.0" encoding="utf-8"?>
<worksheet xmlns="http://schemas.openxmlformats.org/spreadsheetml/2006/main" xmlns:r="http://schemas.openxmlformats.org/officeDocument/2006/relationships">
  <dimension ref="B1:G79"/>
  <sheetViews>
    <sheetView zoomScalePageLayoutView="0" workbookViewId="0" topLeftCell="A1">
      <selection activeCell="A1" sqref="A1"/>
    </sheetView>
  </sheetViews>
  <sheetFormatPr defaultColWidth="10.125" defaultRowHeight="12.75"/>
  <cols>
    <col min="1" max="1" width="0.6171875" style="1" customWidth="1"/>
    <col min="2" max="2" width="37.375" style="1" customWidth="1"/>
    <col min="3" max="3" width="8.00390625" style="1" customWidth="1"/>
    <col min="4" max="4" width="14.625" style="1" customWidth="1"/>
    <col min="5" max="5" width="1.12109375" style="1" customWidth="1"/>
    <col min="6" max="6" width="15.875" style="3" customWidth="1"/>
    <col min="7" max="7" width="1.625" style="1" customWidth="1"/>
    <col min="8" max="16384" width="10.125" style="1" customWidth="1"/>
  </cols>
  <sheetData>
    <row r="1" ht="12.75">
      <c r="E1" s="41" t="s">
        <v>69</v>
      </c>
    </row>
    <row r="2" ht="12.75">
      <c r="E2" s="41" t="s">
        <v>70</v>
      </c>
    </row>
    <row r="3" spans="3:5" ht="12.75">
      <c r="C3" s="42"/>
      <c r="E3" s="43" t="s">
        <v>19</v>
      </c>
    </row>
    <row r="6" spans="2:5" ht="12.75">
      <c r="B6" s="44"/>
      <c r="E6" s="45" t="s">
        <v>47</v>
      </c>
    </row>
    <row r="8" spans="4:7" ht="49.5" customHeight="1">
      <c r="D8" s="46" t="s">
        <v>48</v>
      </c>
      <c r="E8" s="46"/>
      <c r="F8" s="47" t="s">
        <v>49</v>
      </c>
      <c r="G8" s="46"/>
    </row>
    <row r="9" spans="4:6" ht="12.75">
      <c r="D9" s="48">
        <v>37894</v>
      </c>
      <c r="E9" s="48"/>
      <c r="F9" s="49">
        <v>37802</v>
      </c>
    </row>
    <row r="10" spans="4:7" ht="12.75">
      <c r="D10" s="46" t="s">
        <v>50</v>
      </c>
      <c r="E10" s="46"/>
      <c r="F10" s="9" t="s">
        <v>50</v>
      </c>
      <c r="G10" s="46"/>
    </row>
    <row r="11" spans="4:6" ht="12.75">
      <c r="D11" s="46"/>
      <c r="E11" s="46"/>
      <c r="F11" s="10" t="s">
        <v>71</v>
      </c>
    </row>
    <row r="12" spans="2:7" ht="12.75">
      <c r="B12" s="4" t="s">
        <v>51</v>
      </c>
      <c r="D12" s="2">
        <f>+'[1]P_L'!P10</f>
        <v>7661418.27</v>
      </c>
      <c r="E12" s="2"/>
      <c r="F12" s="2">
        <v>8708790.659999998</v>
      </c>
      <c r="G12" s="2"/>
    </row>
    <row r="13" spans="2:7" ht="12.75">
      <c r="B13" s="4"/>
      <c r="D13" s="2"/>
      <c r="E13" s="2"/>
      <c r="F13" s="2"/>
      <c r="G13" s="2"/>
    </row>
    <row r="14" spans="2:7" ht="12.75">
      <c r="B14" s="4" t="s">
        <v>52</v>
      </c>
      <c r="D14" s="52">
        <f>'[1]P_L'!P12</f>
        <v>-5822452.876666668</v>
      </c>
      <c r="E14" s="53"/>
      <c r="F14" s="52">
        <v>-5508801.450000004</v>
      </c>
      <c r="G14" s="2"/>
    </row>
    <row r="15" spans="4:7" ht="12.75">
      <c r="D15" s="2"/>
      <c r="E15" s="2"/>
      <c r="F15" s="2"/>
      <c r="G15" s="2"/>
    </row>
    <row r="16" spans="2:7" ht="12.75">
      <c r="B16" s="50" t="s">
        <v>53</v>
      </c>
      <c r="D16" s="2">
        <f>SUM(D12:D14)</f>
        <v>1838965.3933333317</v>
      </c>
      <c r="E16" s="2">
        <f>SUM(E12:E14)</f>
        <v>0</v>
      </c>
      <c r="F16" s="2">
        <v>3199989.2099999944</v>
      </c>
      <c r="G16" s="2"/>
    </row>
    <row r="17" spans="4:7" ht="12.75">
      <c r="D17" s="51"/>
      <c r="E17" s="2"/>
      <c r="F17" s="51"/>
      <c r="G17" s="2"/>
    </row>
    <row r="18" spans="2:7" ht="12.75">
      <c r="B18" s="1" t="s">
        <v>54</v>
      </c>
      <c r="D18" s="2">
        <f>'[1]P_L'!P16</f>
        <v>-276671.89999999997</v>
      </c>
      <c r="E18" s="2"/>
      <c r="F18" s="2">
        <v>-125212.3</v>
      </c>
      <c r="G18" s="2"/>
    </row>
    <row r="19" spans="4:7" ht="12.75">
      <c r="D19" s="2"/>
      <c r="E19" s="2"/>
      <c r="F19" s="2"/>
      <c r="G19" s="2"/>
    </row>
    <row r="20" spans="2:7" ht="12.75">
      <c r="B20" s="1" t="s">
        <v>55</v>
      </c>
      <c r="D20" s="2">
        <f>+'[1]P_L'!P18</f>
        <v>-1266220.8833333333</v>
      </c>
      <c r="E20" s="2"/>
      <c r="F20" s="2">
        <v>-1351548.53</v>
      </c>
      <c r="G20" s="2"/>
    </row>
    <row r="21" spans="4:7" ht="12.75">
      <c r="D21" s="2"/>
      <c r="E21" s="2"/>
      <c r="F21" s="2"/>
      <c r="G21" s="2"/>
    </row>
    <row r="22" spans="2:7" ht="12.75">
      <c r="B22" s="1" t="s">
        <v>56</v>
      </c>
      <c r="D22" s="2">
        <f>+'[1]P_L'!P20</f>
        <v>-122253.54000000001</v>
      </c>
      <c r="E22" s="2"/>
      <c r="F22" s="2">
        <v>-635958.35</v>
      </c>
      <c r="G22" s="2"/>
    </row>
    <row r="23" spans="4:7" ht="12.75">
      <c r="D23" s="2"/>
      <c r="E23" s="2"/>
      <c r="F23" s="2"/>
      <c r="G23" s="2"/>
    </row>
    <row r="24" spans="2:7" ht="12.75">
      <c r="B24" s="1" t="s">
        <v>57</v>
      </c>
      <c r="D24" s="52">
        <f>+'[1]P_L'!P22</f>
        <v>70132.18000000001</v>
      </c>
      <c r="E24" s="2"/>
      <c r="F24" s="52">
        <v>99693.9</v>
      </c>
      <c r="G24" s="2"/>
    </row>
    <row r="25" spans="4:7" ht="12.75">
      <c r="D25" s="2"/>
      <c r="E25" s="2"/>
      <c r="F25" s="2"/>
      <c r="G25" s="2"/>
    </row>
    <row r="26" spans="2:7" ht="12.75">
      <c r="B26" s="50" t="s">
        <v>58</v>
      </c>
      <c r="D26" s="2">
        <f>SUM(D16:D24)</f>
        <v>243951.2499999985</v>
      </c>
      <c r="E26" s="2">
        <f>SUM(E16:E24)</f>
        <v>0</v>
      </c>
      <c r="F26" s="2">
        <v>1186963.9299999943</v>
      </c>
      <c r="G26" s="2"/>
    </row>
    <row r="27" spans="4:7" ht="12.75">
      <c r="D27" s="2"/>
      <c r="E27" s="2"/>
      <c r="F27" s="2"/>
      <c r="G27" s="2"/>
    </row>
    <row r="28" spans="2:7" ht="12.75">
      <c r="B28" s="1" t="s">
        <v>59</v>
      </c>
      <c r="D28" s="2">
        <f>+'[1]P_L'!P26</f>
        <v>-151758.17</v>
      </c>
      <c r="E28" s="2"/>
      <c r="F28" s="2">
        <v>-166033.86000000002</v>
      </c>
      <c r="G28" s="2"/>
    </row>
    <row r="29" spans="4:7" ht="12.75">
      <c r="D29" s="2"/>
      <c r="E29" s="2"/>
      <c r="F29" s="2"/>
      <c r="G29" s="2"/>
    </row>
    <row r="30" spans="2:7" ht="12.75">
      <c r="B30" s="1" t="s">
        <v>60</v>
      </c>
      <c r="D30" s="52">
        <f>+'[1]P_L'!P28</f>
        <v>30564.41000000001</v>
      </c>
      <c r="E30" s="2"/>
      <c r="F30" s="52">
        <v>68188.39640000001</v>
      </c>
      <c r="G30" s="2"/>
    </row>
    <row r="31" spans="4:7" ht="12.75">
      <c r="D31" s="2"/>
      <c r="E31" s="2"/>
      <c r="F31" s="2"/>
      <c r="G31" s="2"/>
    </row>
    <row r="32" spans="2:7" ht="12.75">
      <c r="B32" s="50" t="s">
        <v>61</v>
      </c>
      <c r="D32" s="2">
        <f>SUM(D26:D30)</f>
        <v>122757.48999999848</v>
      </c>
      <c r="E32" s="2">
        <f>SUM(E26:E30)</f>
        <v>0</v>
      </c>
      <c r="F32" s="2">
        <v>1089118.4663999944</v>
      </c>
      <c r="G32" s="2"/>
    </row>
    <row r="33" spans="4:7" ht="12.75">
      <c r="D33" s="2"/>
      <c r="E33" s="2"/>
      <c r="F33" s="2"/>
      <c r="G33" s="2"/>
    </row>
    <row r="34" spans="2:7" ht="12.75">
      <c r="B34" s="1" t="s">
        <v>62</v>
      </c>
      <c r="D34" s="52">
        <f>'[1]P_L'!P32</f>
        <v>-20412.148</v>
      </c>
      <c r="E34" s="2"/>
      <c r="F34" s="52">
        <v>209270.544</v>
      </c>
      <c r="G34" s="2"/>
    </row>
    <row r="35" spans="4:7" ht="12.75">
      <c r="D35" s="2"/>
      <c r="E35" s="2"/>
      <c r="F35" s="2"/>
      <c r="G35" s="2"/>
    </row>
    <row r="36" spans="2:7" ht="12.75">
      <c r="B36" s="50" t="s">
        <v>63</v>
      </c>
      <c r="D36" s="2">
        <f>SUM(D32:D34)</f>
        <v>102345.34199999848</v>
      </c>
      <c r="E36" s="2">
        <f>SUM(E32:E34)</f>
        <v>0</v>
      </c>
      <c r="F36" s="2">
        <v>1298389.0103999944</v>
      </c>
      <c r="G36" s="2"/>
    </row>
    <row r="37" spans="4:7" ht="12.75">
      <c r="D37" s="2"/>
      <c r="E37" s="2"/>
      <c r="F37" s="2"/>
      <c r="G37" s="2"/>
    </row>
    <row r="38" spans="2:7" ht="12.75">
      <c r="B38" s="1" t="s">
        <v>64</v>
      </c>
      <c r="D38" s="2">
        <f>'[1]P_L'!P36</f>
        <v>23714729.46999999</v>
      </c>
      <c r="E38" s="2"/>
      <c r="F38" s="2">
        <v>22333189.760000005</v>
      </c>
      <c r="G38" s="2"/>
    </row>
    <row r="39" spans="4:7" ht="12.75">
      <c r="D39" s="2"/>
      <c r="E39" s="2"/>
      <c r="F39" s="2"/>
      <c r="G39" s="2"/>
    </row>
    <row r="40" spans="2:7" ht="12.75">
      <c r="B40" s="1" t="s">
        <v>65</v>
      </c>
      <c r="D40" s="2">
        <v>0</v>
      </c>
      <c r="E40" s="2"/>
      <c r="F40" s="2">
        <v>0</v>
      </c>
      <c r="G40" s="2"/>
    </row>
    <row r="41" spans="4:7" ht="12.75">
      <c r="D41" s="2"/>
      <c r="E41" s="2"/>
      <c r="F41" s="2"/>
      <c r="G41" s="2"/>
    </row>
    <row r="42" spans="2:7" ht="12.75">
      <c r="B42" s="1" t="s">
        <v>66</v>
      </c>
      <c r="D42" s="2"/>
      <c r="E42" s="2"/>
      <c r="F42" s="2"/>
      <c r="G42" s="2"/>
    </row>
    <row r="43" spans="2:7" ht="12.75">
      <c r="B43" s="1" t="s">
        <v>67</v>
      </c>
      <c r="D43" s="2">
        <v>0</v>
      </c>
      <c r="E43" s="2"/>
      <c r="F43" s="2">
        <v>0</v>
      </c>
      <c r="G43" s="2"/>
    </row>
    <row r="44" spans="2:7" ht="12.75">
      <c r="B44" s="1" t="s">
        <v>68</v>
      </c>
      <c r="D44" s="52">
        <v>0</v>
      </c>
      <c r="E44" s="2"/>
      <c r="F44" s="52">
        <v>0</v>
      </c>
      <c r="G44" s="2"/>
    </row>
    <row r="45" spans="4:7" ht="12.75">
      <c r="D45" s="2"/>
      <c r="E45" s="2"/>
      <c r="F45" s="2"/>
      <c r="G45" s="2"/>
    </row>
    <row r="46" spans="4:7" ht="12.75">
      <c r="D46" s="54">
        <f>SUM(D36:D44)</f>
        <v>23817074.81199999</v>
      </c>
      <c r="E46" s="2"/>
      <c r="F46" s="54">
        <v>23631578.7704</v>
      </c>
      <c r="G46" s="2"/>
    </row>
    <row r="47" spans="4:7" ht="12.75">
      <c r="D47" s="2"/>
      <c r="E47" s="2"/>
      <c r="F47" s="2"/>
      <c r="G47" s="2"/>
    </row>
    <row r="48" spans="2:7" ht="12.75">
      <c r="B48" s="1" t="s">
        <v>26</v>
      </c>
      <c r="D48" s="2">
        <f>+D36/400000</f>
        <v>0.2558633549999962</v>
      </c>
      <c r="E48" s="2"/>
      <c r="F48" s="2">
        <v>3.2459725259999863</v>
      </c>
      <c r="G48" s="2"/>
    </row>
    <row r="49" spans="4:7" ht="12.75">
      <c r="D49" s="2"/>
      <c r="E49" s="2"/>
      <c r="F49" s="2"/>
      <c r="G49" s="2"/>
    </row>
    <row r="50" spans="4:7" ht="12.75">
      <c r="D50" s="2"/>
      <c r="E50" s="2"/>
      <c r="F50" s="2"/>
      <c r="G50" s="2"/>
    </row>
    <row r="51" spans="4:7" ht="12.75">
      <c r="D51" s="2"/>
      <c r="E51" s="2"/>
      <c r="F51" s="2"/>
      <c r="G51" s="2"/>
    </row>
    <row r="52" spans="4:7" ht="12.75">
      <c r="D52" s="2"/>
      <c r="E52" s="2"/>
      <c r="F52" s="2"/>
      <c r="G52" s="2"/>
    </row>
    <row r="53" spans="4:7" ht="12.75">
      <c r="D53" s="2"/>
      <c r="E53" s="2"/>
      <c r="F53" s="2"/>
      <c r="G53" s="2"/>
    </row>
    <row r="54" spans="4:7" ht="12.75">
      <c r="D54" s="2"/>
      <c r="E54" s="2"/>
      <c r="F54" s="2"/>
      <c r="G54" s="2"/>
    </row>
    <row r="55" spans="4:7" ht="12.75">
      <c r="D55" s="2"/>
      <c r="E55" s="2"/>
      <c r="F55" s="2"/>
      <c r="G55" s="2"/>
    </row>
    <row r="56" spans="4:7" ht="12.75">
      <c r="D56" s="2"/>
      <c r="E56" s="2"/>
      <c r="F56" s="2"/>
      <c r="G56" s="2"/>
    </row>
    <row r="57" spans="4:7" ht="12.75">
      <c r="D57" s="2"/>
      <c r="E57" s="2"/>
      <c r="F57" s="2"/>
      <c r="G57" s="2"/>
    </row>
    <row r="58" spans="4:7" ht="12.75">
      <c r="D58" s="2"/>
      <c r="E58" s="2"/>
      <c r="F58" s="2"/>
      <c r="G58" s="2"/>
    </row>
    <row r="59" spans="4:7" ht="12.75">
      <c r="D59" s="2"/>
      <c r="E59" s="2"/>
      <c r="F59" s="2"/>
      <c r="G59" s="2"/>
    </row>
    <row r="60" spans="4:7" ht="12.75">
      <c r="D60" s="2"/>
      <c r="E60" s="2"/>
      <c r="F60" s="2"/>
      <c r="G60" s="2"/>
    </row>
    <row r="61" spans="4:7" ht="12.75">
      <c r="D61" s="2"/>
      <c r="E61" s="2"/>
      <c r="F61" s="2"/>
      <c r="G61" s="2"/>
    </row>
    <row r="62" spans="4:7" ht="12.75">
      <c r="D62" s="2"/>
      <c r="E62" s="2"/>
      <c r="F62" s="2"/>
      <c r="G62" s="2"/>
    </row>
    <row r="63" spans="4:7" ht="12.75">
      <c r="D63" s="2"/>
      <c r="E63" s="2"/>
      <c r="F63" s="2"/>
      <c r="G63" s="2"/>
    </row>
    <row r="64" spans="4:7" ht="12.75">
      <c r="D64" s="2"/>
      <c r="E64" s="2"/>
      <c r="F64" s="2"/>
      <c r="G64" s="2"/>
    </row>
    <row r="65" spans="4:7" ht="12.75">
      <c r="D65" s="2"/>
      <c r="E65" s="2"/>
      <c r="F65" s="2"/>
      <c r="G65" s="2"/>
    </row>
    <row r="66" spans="4:7" ht="12.75">
      <c r="D66" s="2"/>
      <c r="E66" s="2"/>
      <c r="F66" s="2"/>
      <c r="G66" s="2"/>
    </row>
    <row r="67" spans="4:7" ht="12.75">
      <c r="D67" s="2"/>
      <c r="E67" s="2"/>
      <c r="F67" s="2"/>
      <c r="G67" s="2"/>
    </row>
    <row r="68" spans="4:7" ht="12.75">
      <c r="D68" s="2"/>
      <c r="E68" s="2"/>
      <c r="F68" s="2"/>
      <c r="G68" s="2"/>
    </row>
    <row r="69" spans="4:7" ht="12.75">
      <c r="D69" s="2"/>
      <c r="E69" s="2"/>
      <c r="F69" s="2"/>
      <c r="G69" s="2"/>
    </row>
    <row r="70" spans="4:7" ht="12.75">
      <c r="D70" s="2"/>
      <c r="E70" s="2"/>
      <c r="F70" s="2"/>
      <c r="G70" s="2"/>
    </row>
    <row r="71" spans="4:7" ht="12.75">
      <c r="D71" s="2"/>
      <c r="E71" s="2"/>
      <c r="F71" s="2"/>
      <c r="G71" s="2"/>
    </row>
    <row r="72" spans="4:7" ht="12.75">
      <c r="D72" s="2"/>
      <c r="E72" s="2"/>
      <c r="F72" s="2"/>
      <c r="G72" s="2"/>
    </row>
    <row r="73" spans="4:7" ht="12.75">
      <c r="D73" s="2"/>
      <c r="E73" s="2"/>
      <c r="F73" s="2"/>
      <c r="G73" s="2"/>
    </row>
    <row r="74" spans="4:7" ht="12.75">
      <c r="D74" s="2"/>
      <c r="E74" s="2"/>
      <c r="F74" s="2"/>
      <c r="G74" s="2"/>
    </row>
    <row r="75" spans="4:7" ht="12.75">
      <c r="D75" s="2"/>
      <c r="E75" s="2"/>
      <c r="F75" s="2"/>
      <c r="G75" s="2"/>
    </row>
    <row r="76" spans="4:7" ht="12.75">
      <c r="D76" s="2"/>
      <c r="E76" s="2"/>
      <c r="F76" s="2"/>
      <c r="G76" s="2"/>
    </row>
    <row r="77" spans="4:7" ht="12.75">
      <c r="D77" s="2"/>
      <c r="E77" s="2"/>
      <c r="F77" s="2"/>
      <c r="G77" s="2"/>
    </row>
    <row r="78" spans="4:7" ht="12.75">
      <c r="D78" s="2"/>
      <c r="E78" s="2"/>
      <c r="F78" s="2"/>
      <c r="G78" s="2"/>
    </row>
    <row r="79" spans="4:7" ht="12.75">
      <c r="D79" s="2"/>
      <c r="E79" s="2"/>
      <c r="F79" s="2"/>
      <c r="G79" s="2"/>
    </row>
  </sheetData>
  <sheetProtection/>
  <printOptions/>
  <pageMargins left="0.7479166666666667" right="0.7479166666666667" top="0.9840277777777778" bottom="0.9840277777777778" header="0.5118055555555556" footer="0.5118055555555556"/>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B2:I64"/>
  <sheetViews>
    <sheetView zoomScalePageLayoutView="0" workbookViewId="0" topLeftCell="A1">
      <selection activeCell="A1" sqref="A1"/>
    </sheetView>
  </sheetViews>
  <sheetFormatPr defaultColWidth="10.25390625" defaultRowHeight="12.75"/>
  <cols>
    <col min="1" max="1" width="2.25390625" style="1" customWidth="1"/>
    <col min="2" max="2" width="7.00390625" style="1" customWidth="1"/>
    <col min="3" max="3" width="17.875" style="1" customWidth="1"/>
    <col min="4" max="4" width="17.25390625" style="1" customWidth="1"/>
    <col min="5" max="5" width="11.00390625" style="1" customWidth="1"/>
    <col min="6" max="6" width="10.25390625" style="0" customWidth="1"/>
    <col min="7" max="7" width="17.125" style="55" customWidth="1"/>
    <col min="8" max="8" width="12.625" style="56" customWidth="1"/>
  </cols>
  <sheetData>
    <row r="2" spans="2:5" ht="16.5">
      <c r="B2" s="57" t="s">
        <v>72</v>
      </c>
      <c r="C2" s="58"/>
      <c r="D2" s="58"/>
      <c r="E2" s="58"/>
    </row>
    <row r="3" spans="2:5" ht="15.75">
      <c r="B3" s="59" t="s">
        <v>73</v>
      </c>
      <c r="C3" s="60"/>
      <c r="D3" s="60"/>
      <c r="E3" s="60"/>
    </row>
    <row r="4" spans="2:9" ht="13.5">
      <c r="B4" s="61"/>
      <c r="C4" s="39"/>
      <c r="D4" s="39"/>
      <c r="E4" s="39"/>
      <c r="F4" s="39"/>
      <c r="G4" s="40"/>
      <c r="H4" s="39"/>
      <c r="I4" s="4"/>
    </row>
    <row r="5" spans="2:7" ht="13.5">
      <c r="B5" s="62"/>
      <c r="C5" s="4"/>
      <c r="D5" s="4"/>
      <c r="E5" s="4"/>
      <c r="G5" s="63" t="s">
        <v>50</v>
      </c>
    </row>
    <row r="6" ht="12.75">
      <c r="B6" s="64" t="s">
        <v>74</v>
      </c>
    </row>
    <row r="8" spans="2:7" ht="12.75">
      <c r="B8" s="1" t="s">
        <v>75</v>
      </c>
      <c r="G8" s="55" t="e">
        <f>+notes_qtr!I95</f>
        <v>#REF!</v>
      </c>
    </row>
    <row r="10" ht="12.75">
      <c r="B10" s="1" t="s">
        <v>76</v>
      </c>
    </row>
    <row r="11" spans="3:7" ht="12.75">
      <c r="C11" s="1" t="s">
        <v>77</v>
      </c>
      <c r="G11" s="55">
        <f>-notes_qtr!I11</f>
        <v>699693.8600000001</v>
      </c>
    </row>
    <row r="12" spans="3:7" ht="12.75">
      <c r="C12" s="1" t="s">
        <v>78</v>
      </c>
      <c r="G12" s="55">
        <v>0</v>
      </c>
    </row>
    <row r="13" spans="3:7" ht="12.75">
      <c r="C13" s="1" t="s">
        <v>79</v>
      </c>
      <c r="G13" s="55" t="e">
        <f>-#REF!</f>
        <v>#REF!</v>
      </c>
    </row>
    <row r="14" spans="3:7" ht="12.75">
      <c r="C14" s="1" t="s">
        <v>80</v>
      </c>
      <c r="G14" s="55" t="e">
        <f>+#REF!</f>
        <v>#REF!</v>
      </c>
    </row>
    <row r="15" spans="3:7" ht="12.75">
      <c r="C15" s="1" t="s">
        <v>81</v>
      </c>
      <c r="G15" s="55" t="e">
        <f>-#REF!</f>
        <v>#REF!</v>
      </c>
    </row>
    <row r="16" spans="3:7" ht="12.75">
      <c r="C16" s="1" t="s">
        <v>82</v>
      </c>
      <c r="G16" s="65" t="e">
        <f>-#REF!</f>
        <v>#REF!</v>
      </c>
    </row>
    <row r="18" spans="2:7" ht="12.75">
      <c r="B18" s="1" t="s">
        <v>83</v>
      </c>
      <c r="G18" s="55" t="e">
        <f>SUM(G8:G16)</f>
        <v>#REF!</v>
      </c>
    </row>
    <row r="20" ht="12.75">
      <c r="B20" s="1" t="s">
        <v>84</v>
      </c>
    </row>
    <row r="21" spans="3:7" ht="12.75">
      <c r="C21" s="1" t="s">
        <v>85</v>
      </c>
      <c r="G21" s="55" t="e">
        <f>-notes_qtr!I34</f>
        <v>#REF!</v>
      </c>
    </row>
    <row r="22" spans="3:7" ht="12.75">
      <c r="C22" s="1" t="s">
        <v>86</v>
      </c>
      <c r="G22" s="55" t="e">
        <f>-notes_qtr!I40</f>
        <v>#REF!</v>
      </c>
    </row>
    <row r="24" spans="2:7" ht="12.75">
      <c r="B24" s="1" t="s">
        <v>87</v>
      </c>
      <c r="G24" s="65" t="e">
        <f>+notes_qtr!I47</f>
        <v>#REF!</v>
      </c>
    </row>
    <row r="26" spans="2:7" ht="12.75">
      <c r="B26" s="1" t="s">
        <v>88</v>
      </c>
      <c r="G26" s="55" t="e">
        <f>SUM(G18:G24)</f>
        <v>#REF!</v>
      </c>
    </row>
    <row r="28" spans="2:7" ht="12.75">
      <c r="B28" s="1" t="s">
        <v>89</v>
      </c>
      <c r="G28" s="55">
        <f>-notes_qtr!I67</f>
        <v>-509016</v>
      </c>
    </row>
    <row r="29" spans="2:7" ht="12.75">
      <c r="B29" s="1" t="s">
        <v>90</v>
      </c>
      <c r="G29" s="55">
        <v>0</v>
      </c>
    </row>
    <row r="30" spans="2:7" ht="12.75">
      <c r="B30" s="1" t="s">
        <v>91</v>
      </c>
      <c r="G30" s="65" t="e">
        <f>-G14</f>
        <v>#REF!</v>
      </c>
    </row>
    <row r="32" spans="2:7" ht="12.75">
      <c r="B32" s="1" t="s">
        <v>40</v>
      </c>
      <c r="G32" s="55" t="e">
        <f>SUM(G26:G30)</f>
        <v>#REF!</v>
      </c>
    </row>
    <row r="34" ht="12.75">
      <c r="B34" s="64" t="s">
        <v>92</v>
      </c>
    </row>
    <row r="36" spans="2:7" ht="12.75">
      <c r="B36" s="1" t="s">
        <v>44</v>
      </c>
      <c r="G36" s="55">
        <f>-notes_qtr!I28</f>
        <v>-341107.70000000007</v>
      </c>
    </row>
    <row r="37" spans="2:7" ht="12.75">
      <c r="B37" s="1" t="s">
        <v>93</v>
      </c>
      <c r="G37" s="55">
        <v>0</v>
      </c>
    </row>
    <row r="38" spans="2:7" ht="12.75">
      <c r="B38" s="1" t="s">
        <v>94</v>
      </c>
      <c r="G38" s="65" t="e">
        <f>-G15</f>
        <v>#REF!</v>
      </c>
    </row>
    <row r="40" spans="2:7" ht="12.75">
      <c r="B40" s="1" t="s">
        <v>95</v>
      </c>
      <c r="G40" s="55" t="e">
        <f>SUM(G32:G38)</f>
        <v>#REF!</v>
      </c>
    </row>
    <row r="42" ht="12.75">
      <c r="B42" s="64" t="s">
        <v>96</v>
      </c>
    </row>
    <row r="44" spans="2:7" ht="12.75">
      <c r="B44" s="1" t="s">
        <v>97</v>
      </c>
      <c r="G44" s="66">
        <f>+notes_qtr!I79</f>
        <v>0</v>
      </c>
    </row>
    <row r="45" spans="2:7" ht="12.75">
      <c r="B45" s="1" t="s">
        <v>98</v>
      </c>
      <c r="G45" s="67" t="e">
        <f>+notes_qtr!I80</f>
        <v>#REF!</v>
      </c>
    </row>
    <row r="46" spans="2:7" ht="12.75">
      <c r="B46" s="1" t="s">
        <v>99</v>
      </c>
      <c r="G46" s="67" t="e">
        <f>+notes_qtr!I87</f>
        <v>#REF!</v>
      </c>
    </row>
    <row r="47" spans="2:7" ht="12.75">
      <c r="B47" s="1" t="s">
        <v>100</v>
      </c>
      <c r="G47" s="67" t="e">
        <f>notes_qtr!I54</f>
        <v>#REF!</v>
      </c>
    </row>
    <row r="48" spans="2:7" ht="12.75">
      <c r="B48" s="1" t="s">
        <v>101</v>
      </c>
      <c r="G48" s="68">
        <f>+notes_qtr!I94</f>
        <v>0</v>
      </c>
    </row>
    <row r="49" spans="2:7" ht="12.75">
      <c r="B49" s="1" t="s">
        <v>102</v>
      </c>
      <c r="G49" s="55" t="e">
        <f>SUM(G44:G48)</f>
        <v>#REF!</v>
      </c>
    </row>
    <row r="51" spans="2:7" ht="12.75">
      <c r="B51" s="1" t="s">
        <v>43</v>
      </c>
      <c r="G51" s="55" t="e">
        <f>+G40+G49</f>
        <v>#REF!</v>
      </c>
    </row>
    <row r="53" spans="2:7" ht="12.75">
      <c r="B53" s="1" t="s">
        <v>103</v>
      </c>
      <c r="G53" s="55">
        <v>339445.79</v>
      </c>
    </row>
    <row r="54" ht="12.75">
      <c r="H54" s="69"/>
    </row>
    <row r="55" spans="2:7" ht="12.75">
      <c r="B55" s="1" t="s">
        <v>104</v>
      </c>
      <c r="G55" s="70" t="e">
        <f>SUM(G51:G54)</f>
        <v>#REF!</v>
      </c>
    </row>
    <row r="57" spans="2:3" ht="12.75">
      <c r="B57" s="64" t="s">
        <v>105</v>
      </c>
      <c r="C57" s="64"/>
    </row>
    <row r="58" ht="12.75">
      <c r="B58" s="1" t="s">
        <v>104</v>
      </c>
    </row>
    <row r="59" spans="3:7" ht="12.75">
      <c r="C59" s="1" t="s">
        <v>106</v>
      </c>
      <c r="G59" s="55">
        <v>0</v>
      </c>
    </row>
    <row r="60" spans="3:7" ht="12.75">
      <c r="C60" s="1" t="s">
        <v>107</v>
      </c>
      <c r="G60" s="55" t="e">
        <f>+#REF!</f>
        <v>#REF!</v>
      </c>
    </row>
    <row r="61" spans="3:7" ht="12.75">
      <c r="C61" s="1" t="s">
        <v>108</v>
      </c>
      <c r="G61" s="65">
        <v>-2815192.78</v>
      </c>
    </row>
    <row r="62" ht="12.75">
      <c r="G62" s="65" t="e">
        <f>SUM(G59:G61)</f>
        <v>#REF!</v>
      </c>
    </row>
    <row r="63" ht="12.75">
      <c r="E63" s="2"/>
    </row>
    <row r="64" ht="12.75">
      <c r="G64" s="55" t="e">
        <f>+G55-G62</f>
        <v>#REF!</v>
      </c>
    </row>
  </sheetData>
  <sheetProtection/>
  <printOptions/>
  <pageMargins left="0.7479166666666667" right="0.7479166666666667" top="0.37986111111111115" bottom="0.15972222222222224" header="0.5118055555555556" footer="0.5118055555555556"/>
  <pageSetup fitToHeight="1" fitToWidth="1" horizontalDpi="300" verticalDpi="300" orientation="portrait" scale="95" r:id="rId1"/>
</worksheet>
</file>

<file path=xl/worksheets/sheet7.xml><?xml version="1.0" encoding="utf-8"?>
<worksheet xmlns="http://schemas.openxmlformats.org/spreadsheetml/2006/main" xmlns:r="http://schemas.openxmlformats.org/officeDocument/2006/relationships">
  <dimension ref="A1:K96"/>
  <sheetViews>
    <sheetView zoomScalePageLayoutView="0" workbookViewId="0" topLeftCell="A1">
      <selection activeCell="A1" sqref="A1"/>
    </sheetView>
  </sheetViews>
  <sheetFormatPr defaultColWidth="10.25390625" defaultRowHeight="12.75"/>
  <cols>
    <col min="1" max="1" width="4.125" style="56" customWidth="1"/>
    <col min="2" max="2" width="24.625" style="56" customWidth="1"/>
    <col min="3" max="3" width="10.00390625" style="56" customWidth="1"/>
    <col min="4" max="5" width="0" style="32" hidden="1" customWidth="1"/>
    <col min="6" max="7" width="0" style="56" hidden="1" customWidth="1"/>
    <col min="8" max="8" width="17.125" style="55" customWidth="1"/>
    <col min="9" max="9" width="17.25390625" style="55" customWidth="1"/>
    <col min="10" max="10" width="10.25390625" style="0" customWidth="1"/>
    <col min="11" max="11" width="15.00390625" style="56" customWidth="1"/>
  </cols>
  <sheetData>
    <row r="1" spans="2:9" ht="16.5">
      <c r="B1" s="71" t="s">
        <v>109</v>
      </c>
      <c r="C1" s="71"/>
      <c r="D1" s="3"/>
      <c r="E1" s="3"/>
      <c r="H1" s="2"/>
      <c r="I1" s="2"/>
    </row>
    <row r="2" spans="2:9" ht="12.75">
      <c r="B2" s="72" t="s">
        <v>110</v>
      </c>
      <c r="C2" s="72"/>
      <c r="D2" s="3"/>
      <c r="E2" s="3"/>
      <c r="H2" s="2"/>
      <c r="I2" s="2"/>
    </row>
    <row r="3" spans="1:9" ht="12.75">
      <c r="A3" s="72"/>
      <c r="B3" s="1"/>
      <c r="C3" s="1"/>
      <c r="D3" s="3"/>
      <c r="E3" s="3"/>
      <c r="H3" s="2"/>
      <c r="I3" s="2"/>
    </row>
    <row r="4" spans="1:9" ht="13.5">
      <c r="A4" s="72"/>
      <c r="B4" s="1"/>
      <c r="C4" s="73"/>
      <c r="D4" s="3"/>
      <c r="E4" s="3" t="s">
        <v>111</v>
      </c>
      <c r="H4" s="2"/>
      <c r="I4" s="74" t="s">
        <v>112</v>
      </c>
    </row>
    <row r="5" spans="1:9" ht="12.75">
      <c r="A5" s="72"/>
      <c r="B5" s="1"/>
      <c r="C5" s="1"/>
      <c r="D5" s="3"/>
      <c r="E5" s="3"/>
      <c r="H5" s="2"/>
      <c r="I5" s="2"/>
    </row>
    <row r="6" ht="12.75">
      <c r="G6" s="32"/>
    </row>
    <row r="7" spans="1:8" ht="12.75">
      <c r="A7" s="72" t="s">
        <v>113</v>
      </c>
      <c r="D7" s="32" t="s">
        <v>50</v>
      </c>
      <c r="G7" s="32"/>
      <c r="H7" s="75" t="s">
        <v>50</v>
      </c>
    </row>
    <row r="8" spans="2:7" ht="12.75">
      <c r="B8" s="76" t="s">
        <v>114</v>
      </c>
      <c r="C8" s="76"/>
      <c r="G8" s="32"/>
    </row>
    <row r="9" spans="2:9" ht="12.75">
      <c r="B9" s="56" t="s">
        <v>115</v>
      </c>
      <c r="E9" s="32">
        <v>33515213</v>
      </c>
      <c r="I9" s="55">
        <v>41491315.01</v>
      </c>
    </row>
    <row r="10" spans="2:9" ht="12.75">
      <c r="B10" s="56" t="s">
        <v>116</v>
      </c>
      <c r="E10" s="32">
        <v>11225712</v>
      </c>
      <c r="F10" s="56" t="s">
        <v>117</v>
      </c>
      <c r="I10" s="55">
        <f>1226643.53-885535.83</f>
        <v>341107.70000000007</v>
      </c>
    </row>
    <row r="11" spans="2:9" ht="12.75">
      <c r="B11" s="56" t="s">
        <v>118</v>
      </c>
      <c r="C11" s="77"/>
      <c r="E11" s="32">
        <v>-2787322</v>
      </c>
      <c r="I11" s="55">
        <f>-1417092.83+717398.97</f>
        <v>-699693.8600000001</v>
      </c>
    </row>
    <row r="12" ht="12.75">
      <c r="G12" s="32"/>
    </row>
    <row r="13" spans="2:7" ht="12.75">
      <c r="B13" s="76" t="s">
        <v>119</v>
      </c>
      <c r="C13" s="76"/>
      <c r="G13" s="32"/>
    </row>
    <row r="14" spans="2:8" ht="12.75">
      <c r="B14" s="56" t="s">
        <v>120</v>
      </c>
      <c r="C14" s="77"/>
      <c r="D14" s="32">
        <v>1259968</v>
      </c>
      <c r="G14" s="32">
        <v>0</v>
      </c>
      <c r="H14" s="55">
        <v>0</v>
      </c>
    </row>
    <row r="15" spans="2:8" ht="12.75">
      <c r="B15" s="56" t="s">
        <v>121</v>
      </c>
      <c r="C15" s="77"/>
      <c r="D15" s="78">
        <v>-645355</v>
      </c>
      <c r="G15" s="79">
        <v>0</v>
      </c>
      <c r="H15" s="80">
        <v>0</v>
      </c>
    </row>
    <row r="16" spans="2:9" ht="12.75">
      <c r="B16" s="56" t="s">
        <v>122</v>
      </c>
      <c r="E16" s="32">
        <v>-614613</v>
      </c>
      <c r="G16" s="32"/>
      <c r="H16" s="55">
        <f>+H14+H15</f>
        <v>0</v>
      </c>
      <c r="I16" s="55">
        <f>-H16</f>
        <v>0</v>
      </c>
    </row>
    <row r="17" spans="2:7" ht="12.75">
      <c r="B17" s="76" t="s">
        <v>123</v>
      </c>
      <c r="C17" s="76"/>
      <c r="G17" s="32"/>
    </row>
    <row r="18" spans="2:8" ht="12.75">
      <c r="B18" s="56" t="s">
        <v>120</v>
      </c>
      <c r="D18" s="32">
        <v>131323</v>
      </c>
      <c r="G18" s="32">
        <v>0</v>
      </c>
      <c r="H18" s="55">
        <v>0</v>
      </c>
    </row>
    <row r="19" spans="2:8" ht="12.75">
      <c r="B19" s="56" t="s">
        <v>121</v>
      </c>
      <c r="D19" s="78">
        <v>-115513</v>
      </c>
      <c r="G19" s="79">
        <v>0</v>
      </c>
      <c r="H19" s="80">
        <v>0</v>
      </c>
    </row>
    <row r="20" spans="2:9" ht="12.75">
      <c r="B20" s="56" t="s">
        <v>122</v>
      </c>
      <c r="E20" s="32">
        <v>-15810</v>
      </c>
      <c r="G20" s="32"/>
      <c r="I20" s="55">
        <v>0</v>
      </c>
    </row>
    <row r="21" spans="2:9" ht="12.75">
      <c r="B21" s="56" t="s">
        <v>124</v>
      </c>
      <c r="E21" s="81">
        <f>SUM(E9:E20)</f>
        <v>41323180</v>
      </c>
      <c r="G21" s="32"/>
      <c r="I21" s="70">
        <f>SUM(I9:I20)</f>
        <v>41132728.85</v>
      </c>
    </row>
    <row r="22" ht="12.75">
      <c r="G22" s="32"/>
    </row>
    <row r="23" ht="12.75">
      <c r="G23" s="32"/>
    </row>
    <row r="24" spans="2:7" ht="12.75">
      <c r="B24" s="56" t="s">
        <v>117</v>
      </c>
      <c r="G24" s="32"/>
    </row>
    <row r="25" spans="2:9" ht="12.75">
      <c r="B25" s="56" t="s">
        <v>125</v>
      </c>
      <c r="E25" s="32">
        <v>826677</v>
      </c>
      <c r="G25" s="32"/>
      <c r="I25" s="55">
        <f>+I86</f>
        <v>0</v>
      </c>
    </row>
    <row r="26" spans="2:9" ht="12.75">
      <c r="B26" s="56" t="s">
        <v>126</v>
      </c>
      <c r="E26" s="32">
        <v>95813</v>
      </c>
      <c r="G26" s="32"/>
      <c r="I26" s="55">
        <v>0</v>
      </c>
    </row>
    <row r="27" spans="2:9" ht="12.75">
      <c r="B27" s="56" t="s">
        <v>127</v>
      </c>
      <c r="E27" s="32">
        <v>6232221</v>
      </c>
      <c r="G27" s="32"/>
      <c r="I27" s="55">
        <v>0</v>
      </c>
    </row>
    <row r="28" spans="2:9" ht="12.75">
      <c r="B28" s="56" t="s">
        <v>128</v>
      </c>
      <c r="E28" s="32">
        <v>4071001</v>
      </c>
      <c r="G28" s="32"/>
      <c r="I28" s="55">
        <f>+I29-I25</f>
        <v>341107.70000000007</v>
      </c>
    </row>
    <row r="29" spans="5:9" ht="12.75">
      <c r="E29" s="81">
        <f>SUM(E25:E28)</f>
        <v>11225712</v>
      </c>
      <c r="G29" s="32"/>
      <c r="I29" s="70">
        <f>+I10</f>
        <v>341107.70000000007</v>
      </c>
    </row>
    <row r="30" ht="12.75">
      <c r="G30" s="32"/>
    </row>
    <row r="31" ht="12.75">
      <c r="G31" s="32"/>
    </row>
    <row r="32" spans="1:9" ht="12.75">
      <c r="A32" s="82" t="s">
        <v>129</v>
      </c>
      <c r="E32" s="32" t="s">
        <v>50</v>
      </c>
      <c r="G32" s="32"/>
      <c r="I32" s="55" t="s">
        <v>50</v>
      </c>
    </row>
    <row r="33" spans="2:9" ht="12.75">
      <c r="B33" s="56" t="s">
        <v>115</v>
      </c>
      <c r="E33" s="32">
        <v>12752996</v>
      </c>
      <c r="G33" s="32"/>
      <c r="I33" s="55">
        <v>16231348.7</v>
      </c>
    </row>
    <row r="34" spans="2:9" ht="12.75">
      <c r="B34" s="56" t="s">
        <v>130</v>
      </c>
      <c r="E34" s="32">
        <v>3147736</v>
      </c>
      <c r="G34" s="32"/>
      <c r="I34" s="55" t="e">
        <f>+I35-I33</f>
        <v>#REF!</v>
      </c>
    </row>
    <row r="35" spans="2:9" ht="12.75">
      <c r="B35" s="56" t="s">
        <v>124</v>
      </c>
      <c r="C35" s="77"/>
      <c r="E35" s="81">
        <v>15900732</v>
      </c>
      <c r="G35" s="32"/>
      <c r="I35" s="70" t="e">
        <f>+#REF!</f>
        <v>#REF!</v>
      </c>
    </row>
    <row r="36" spans="3:7" ht="12.75">
      <c r="C36" s="77"/>
      <c r="G36" s="32"/>
    </row>
    <row r="37" ht="12.75">
      <c r="G37" s="32"/>
    </row>
    <row r="38" spans="1:9" ht="12.75">
      <c r="A38" s="82" t="s">
        <v>131</v>
      </c>
      <c r="E38" s="32" t="s">
        <v>50</v>
      </c>
      <c r="G38" s="32"/>
      <c r="I38" s="55" t="s">
        <v>50</v>
      </c>
    </row>
    <row r="39" spans="2:9" ht="12.75">
      <c r="B39" s="56" t="s">
        <v>115</v>
      </c>
      <c r="E39" s="32">
        <v>30217334</v>
      </c>
      <c r="G39" s="32"/>
      <c r="I39" s="55">
        <v>27476702.31</v>
      </c>
    </row>
    <row r="40" spans="2:9" ht="12.75">
      <c r="B40" s="56" t="s">
        <v>130</v>
      </c>
      <c r="E40" s="32">
        <v>-1310169</v>
      </c>
      <c r="G40" s="32"/>
      <c r="I40" s="55" t="e">
        <f>+I42-I39</f>
        <v>#REF!</v>
      </c>
    </row>
    <row r="41" spans="2:9" ht="12.75">
      <c r="B41" s="56" t="s">
        <v>126</v>
      </c>
      <c r="E41" s="32">
        <v>-95813</v>
      </c>
      <c r="G41" s="32"/>
      <c r="I41" s="55">
        <v>0</v>
      </c>
    </row>
    <row r="42" spans="2:9" ht="12.75">
      <c r="B42" s="56" t="s">
        <v>124</v>
      </c>
      <c r="E42" s="81">
        <v>28811352</v>
      </c>
      <c r="G42" s="32"/>
      <c r="I42" s="70" t="e">
        <f>SUM(#REF!)</f>
        <v>#REF!</v>
      </c>
    </row>
    <row r="43" ht="12.75">
      <c r="G43" s="32"/>
    </row>
    <row r="44" ht="12.75">
      <c r="G44" s="32"/>
    </row>
    <row r="45" spans="1:7" ht="12.75">
      <c r="A45" s="82" t="s">
        <v>132</v>
      </c>
      <c r="G45" s="32"/>
    </row>
    <row r="46" spans="2:9" ht="12.75">
      <c r="B46" s="56" t="s">
        <v>115</v>
      </c>
      <c r="E46" s="32">
        <v>24710221</v>
      </c>
      <c r="G46" s="32"/>
      <c r="I46" s="55">
        <v>10398430.74</v>
      </c>
    </row>
    <row r="47" spans="2:9" ht="12.75">
      <c r="B47" s="56" t="s">
        <v>133</v>
      </c>
      <c r="E47" s="32">
        <v>4023075</v>
      </c>
      <c r="G47" s="32"/>
      <c r="I47" s="55" t="e">
        <f>+I48-I46</f>
        <v>#REF!</v>
      </c>
    </row>
    <row r="48" spans="2:9" ht="12.75">
      <c r="B48" s="56" t="s">
        <v>124</v>
      </c>
      <c r="E48" s="81">
        <v>34965517</v>
      </c>
      <c r="G48" s="32"/>
      <c r="I48" s="70" t="e">
        <f>+SUM(#REF!)</f>
        <v>#REF!</v>
      </c>
    </row>
    <row r="49" ht="12.75">
      <c r="G49" s="32"/>
    </row>
    <row r="50" ht="12.75">
      <c r="G50" s="32"/>
    </row>
    <row r="51" ht="12.75">
      <c r="G51" s="32"/>
    </row>
    <row r="52" spans="1:7" ht="12.75">
      <c r="A52" s="82" t="s">
        <v>134</v>
      </c>
      <c r="G52" s="32"/>
    </row>
    <row r="53" spans="2:9" ht="12.75">
      <c r="B53" s="56" t="s">
        <v>115</v>
      </c>
      <c r="E53" s="32">
        <v>4946000</v>
      </c>
      <c r="G53" s="32"/>
      <c r="I53" s="55">
        <v>6649000</v>
      </c>
    </row>
    <row r="54" spans="2:9" ht="12.75">
      <c r="B54" s="56" t="s">
        <v>130</v>
      </c>
      <c r="E54" s="32">
        <v>2471000</v>
      </c>
      <c r="G54" s="32"/>
      <c r="I54" s="55" t="e">
        <f>+I55-I53</f>
        <v>#REF!</v>
      </c>
    </row>
    <row r="55" spans="2:9" ht="12.75">
      <c r="B55" s="56" t="s">
        <v>124</v>
      </c>
      <c r="E55" s="81">
        <v>7417000</v>
      </c>
      <c r="G55" s="32"/>
      <c r="I55" s="70" t="e">
        <f>+#REF!+#REF!</f>
        <v>#REF!</v>
      </c>
    </row>
    <row r="56" ht="12.75">
      <c r="G56" s="32"/>
    </row>
    <row r="57" spans="1:7" ht="12.75">
      <c r="A57" s="82" t="s">
        <v>135</v>
      </c>
      <c r="G57" s="32"/>
    </row>
    <row r="58" spans="2:7" ht="12.75">
      <c r="B58" s="56" t="s">
        <v>115</v>
      </c>
      <c r="E58" s="32">
        <v>2016000</v>
      </c>
      <c r="G58" s="32"/>
    </row>
    <row r="59" spans="2:7" ht="12.75">
      <c r="B59" s="56" t="s">
        <v>136</v>
      </c>
      <c r="E59" s="32">
        <v>-2016000</v>
      </c>
      <c r="G59" s="32"/>
    </row>
    <row r="60" spans="2:7" ht="12.75">
      <c r="B60" s="56" t="s">
        <v>137</v>
      </c>
      <c r="E60" s="32">
        <v>259200</v>
      </c>
      <c r="G60" s="32"/>
    </row>
    <row r="61" spans="2:9" ht="12.75">
      <c r="B61" s="56" t="s">
        <v>124</v>
      </c>
      <c r="E61" s="81">
        <f>SUM(E58:E60)</f>
        <v>259200</v>
      </c>
      <c r="G61" s="32"/>
      <c r="I61" s="70">
        <f>SUM(I58:I60)</f>
        <v>0</v>
      </c>
    </row>
    <row r="62" ht="12.75">
      <c r="G62" s="32"/>
    </row>
    <row r="63" spans="1:7" ht="12.75">
      <c r="A63" s="82" t="s">
        <v>138</v>
      </c>
      <c r="B63" s="83"/>
      <c r="G63" s="32"/>
    </row>
    <row r="64" spans="2:9" ht="12.75">
      <c r="B64" s="83" t="s">
        <v>115</v>
      </c>
      <c r="E64" s="32">
        <v>1348023</v>
      </c>
      <c r="G64" s="32"/>
      <c r="I64" s="55">
        <v>1151253.3900000001</v>
      </c>
    </row>
    <row r="65" spans="2:9" ht="12.75">
      <c r="B65" s="83" t="s">
        <v>139</v>
      </c>
      <c r="C65" s="77"/>
      <c r="E65" s="32">
        <v>350000</v>
      </c>
      <c r="G65" s="32"/>
      <c r="I65" s="55" t="e">
        <f>#REF!</f>
        <v>#REF!</v>
      </c>
    </row>
    <row r="66" spans="2:9" ht="12.75">
      <c r="B66" s="83" t="s">
        <v>140</v>
      </c>
      <c r="E66" s="32">
        <v>0</v>
      </c>
      <c r="G66" s="32"/>
      <c r="I66" s="55" t="e">
        <f>+I68-I64-I65-I67</f>
        <v>#REF!</v>
      </c>
    </row>
    <row r="67" spans="2:9" ht="12.75">
      <c r="B67" s="83" t="s">
        <v>136</v>
      </c>
      <c r="E67" s="32">
        <v>-2613008</v>
      </c>
      <c r="G67" s="32"/>
      <c r="I67" s="55">
        <f>333332+832+5180+499998+7770+1248-339344</f>
        <v>509016</v>
      </c>
    </row>
    <row r="68" spans="2:11" ht="12.75">
      <c r="B68" s="56" t="s">
        <v>124</v>
      </c>
      <c r="E68" s="81">
        <v>-914985</v>
      </c>
      <c r="G68" s="32"/>
      <c r="I68" s="70" t="e">
        <f>-#REF!</f>
        <v>#REF!</v>
      </c>
      <c r="K68" s="69"/>
    </row>
    <row r="69" spans="7:11" ht="12.75">
      <c r="G69" s="32"/>
      <c r="K69" s="69"/>
    </row>
    <row r="70" ht="12.75">
      <c r="G70" s="32"/>
    </row>
    <row r="71" spans="1:7" ht="12.75">
      <c r="A71" s="82" t="s">
        <v>141</v>
      </c>
      <c r="G71" s="32"/>
    </row>
    <row r="72" spans="2:9" ht="12.75">
      <c r="B72" s="56" t="s">
        <v>115</v>
      </c>
      <c r="E72" s="32">
        <v>1811000</v>
      </c>
      <c r="G72" s="32"/>
      <c r="I72" s="55">
        <v>2378890.17</v>
      </c>
    </row>
    <row r="73" spans="2:9" ht="12.75">
      <c r="B73" s="56" t="s">
        <v>133</v>
      </c>
      <c r="E73" s="32">
        <v>328000</v>
      </c>
      <c r="G73" s="32"/>
      <c r="I73" s="55" t="e">
        <f>+I74-I72</f>
        <v>#REF!</v>
      </c>
    </row>
    <row r="74" spans="2:9" ht="12.75">
      <c r="B74" s="56" t="s">
        <v>124</v>
      </c>
      <c r="E74" s="81">
        <f>2139000-0.45</f>
        <v>2138999.55</v>
      </c>
      <c r="G74" s="32"/>
      <c r="I74" s="70" t="e">
        <f>+#REF!</f>
        <v>#REF!</v>
      </c>
    </row>
    <row r="75" ht="12.75">
      <c r="G75" s="32"/>
    </row>
    <row r="76" ht="12.75">
      <c r="G76" s="32"/>
    </row>
    <row r="77" spans="1:7" ht="12.75">
      <c r="A77" s="82" t="s">
        <v>142</v>
      </c>
      <c r="G77" s="32"/>
    </row>
    <row r="78" spans="2:9" ht="12.75">
      <c r="B78" s="56" t="s">
        <v>115</v>
      </c>
      <c r="E78" s="32">
        <v>0</v>
      </c>
      <c r="G78" s="32"/>
      <c r="I78" s="55">
        <v>2500000</v>
      </c>
    </row>
    <row r="79" spans="2:9" ht="12.75">
      <c r="B79" s="56" t="s">
        <v>143</v>
      </c>
      <c r="C79" s="77"/>
      <c r="E79" s="32">
        <v>2500000</v>
      </c>
      <c r="G79" s="32"/>
      <c r="I79" s="55">
        <v>0</v>
      </c>
    </row>
    <row r="80" spans="2:9" ht="12.75">
      <c r="B80" s="56" t="s">
        <v>136</v>
      </c>
      <c r="E80" s="32">
        <v>0</v>
      </c>
      <c r="G80" s="32"/>
      <c r="I80" s="55" t="e">
        <f>-I78+I81</f>
        <v>#REF!</v>
      </c>
    </row>
    <row r="81" spans="2:9" ht="12.75">
      <c r="B81" s="56" t="s">
        <v>124</v>
      </c>
      <c r="C81" s="77"/>
      <c r="E81" s="81">
        <v>2500000</v>
      </c>
      <c r="G81" s="32"/>
      <c r="I81" s="70" t="e">
        <f>+#REF!</f>
        <v>#REF!</v>
      </c>
    </row>
    <row r="82" ht="12.75">
      <c r="G82" s="32"/>
    </row>
    <row r="83" ht="12.75">
      <c r="G83" s="32"/>
    </row>
    <row r="84" spans="1:7" ht="12.75">
      <c r="A84" s="82" t="s">
        <v>144</v>
      </c>
      <c r="G84" s="32"/>
    </row>
    <row r="85" spans="2:9" ht="12.75">
      <c r="B85" s="56" t="s">
        <v>115</v>
      </c>
      <c r="E85" s="32">
        <v>915264</v>
      </c>
      <c r="G85" s="32"/>
      <c r="I85" s="55">
        <v>1409794.79</v>
      </c>
    </row>
    <row r="86" spans="2:9" ht="12.75">
      <c r="B86" s="56" t="s">
        <v>114</v>
      </c>
      <c r="E86" s="32">
        <v>826677</v>
      </c>
      <c r="G86" s="32"/>
      <c r="I86" s="55">
        <v>0</v>
      </c>
    </row>
    <row r="87" spans="2:9" ht="12.75">
      <c r="B87" s="56" t="s">
        <v>136</v>
      </c>
      <c r="E87" s="32">
        <v>-693503</v>
      </c>
      <c r="G87" s="32"/>
      <c r="I87" s="55" t="e">
        <f>+I88-I85-I86</f>
        <v>#REF!</v>
      </c>
    </row>
    <row r="88" spans="2:9" ht="12.75">
      <c r="B88" s="56" t="s">
        <v>124</v>
      </c>
      <c r="E88" s="81">
        <f>SUM(E85:E87)</f>
        <v>1048438</v>
      </c>
      <c r="G88" s="32"/>
      <c r="I88" s="70" t="e">
        <f>+#REF!</f>
        <v>#REF!</v>
      </c>
    </row>
    <row r="89" ht="12.75">
      <c r="G89" s="32"/>
    </row>
    <row r="90" ht="12.75">
      <c r="G90" s="32"/>
    </row>
    <row r="91" spans="1:7" ht="12.75">
      <c r="A91" s="82" t="s">
        <v>145</v>
      </c>
      <c r="G91" s="32"/>
    </row>
    <row r="92" spans="2:9" ht="12.75">
      <c r="B92" s="56" t="s">
        <v>146</v>
      </c>
      <c r="E92" s="32">
        <v>928214</v>
      </c>
      <c r="G92" s="32"/>
      <c r="I92" s="55" t="e">
        <f>+#REF!</f>
        <v>#REF!</v>
      </c>
    </row>
    <row r="93" spans="2:9" ht="12.75">
      <c r="B93" s="56" t="s">
        <v>147</v>
      </c>
      <c r="C93" s="77"/>
      <c r="E93" s="32">
        <f>350000+328000</f>
        <v>678000</v>
      </c>
      <c r="G93" s="32"/>
      <c r="I93" s="55" t="e">
        <f>-#REF!</f>
        <v>#REF!</v>
      </c>
    </row>
    <row r="94" spans="2:7" ht="12.75">
      <c r="B94" s="56" t="s">
        <v>148</v>
      </c>
      <c r="E94" s="32">
        <v>259200</v>
      </c>
      <c r="G94" s="32"/>
    </row>
    <row r="95" spans="2:9" ht="12.75">
      <c r="B95" s="56" t="s">
        <v>149</v>
      </c>
      <c r="E95" s="81">
        <f>SUM(E92:E94)</f>
        <v>1865414</v>
      </c>
      <c r="G95" s="32"/>
      <c r="I95" s="70" t="e">
        <f>+#REF!</f>
        <v>#REF!</v>
      </c>
    </row>
    <row r="96" ht="12.75">
      <c r="G96" s="32"/>
    </row>
  </sheetData>
  <sheetProtection/>
  <printOptions/>
  <pageMargins left="0.7479166666666667" right="0.7479166666666667" top="0.9840277777777778" bottom="0.9840277777777778" header="0.5118055555555556" footer="0.5118055555555556"/>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changy</dc:creator>
  <cp:keywords/>
  <dc:description/>
  <cp:lastModifiedBy>He Kae Yeng</cp:lastModifiedBy>
  <cp:lastPrinted>2010-05-24T05:41:27Z</cp:lastPrinted>
  <dcterms:created xsi:type="dcterms:W3CDTF">2008-05-16T00:15:44Z</dcterms:created>
  <dcterms:modified xsi:type="dcterms:W3CDTF">2010-05-25T04:27:55Z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-1001681772</vt:i4>
  </property>
  <property fmtid="{D5CDD505-2E9C-101B-9397-08002B2CF9AE}" pid="4" name="_EmailSubject">
    <vt:lpwstr>Draft 2</vt:lpwstr>
  </property>
  <property fmtid="{D5CDD505-2E9C-101B-9397-08002B2CF9AE}" pid="5" name="_AuthorEmail">
    <vt:lpwstr>leephing.chin@boardroomlimited.com</vt:lpwstr>
  </property>
  <property fmtid="{D5CDD505-2E9C-101B-9397-08002B2CF9AE}" pid="6" name="_AuthorEmailDisplayName">
    <vt:lpwstr>Chin Lee Phing</vt:lpwstr>
  </property>
  <property fmtid="{D5CDD505-2E9C-101B-9397-08002B2CF9AE}" pid="7" name="_ReviewingToolsShownOnce">
    <vt:lpwstr/>
  </property>
</Properties>
</file>